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5915" windowHeight="5655"/>
  </bookViews>
  <sheets>
    <sheet name="Pg1" sheetId="1" r:id="rId1"/>
    <sheet name="Sheet1" sheetId="2" state="hidden" r:id="rId2"/>
    <sheet name="Pg2" sheetId="4" r:id="rId3"/>
    <sheet name="Diluted Calculation" sheetId="6" state="hidden" r:id="rId4"/>
    <sheet name="BS" sheetId="7" state="hidden" r:id="rId5"/>
    <sheet name="IS" sheetId="8" state="hidden" r:id="rId6"/>
    <sheet name="CF" sheetId="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IntlFixup" hidden="1">TRUE</definedName>
    <definedName name="accelarate">"3-May-2012"</definedName>
    <definedName name="AGE_REPDT">#REF!</definedName>
    <definedName name="BS">BS!$A$7:$E$39</definedName>
    <definedName name="BUNAME">#REF!</definedName>
    <definedName name="BUS">#REF!</definedName>
    <definedName name="CF">CF!$A$8:$G$49</definedName>
    <definedName name="Check_7">[1]BALANCE!#REF!</definedName>
    <definedName name="Control">#REF!</definedName>
    <definedName name="Current_End_Date">[2]Narratives!$D$2</definedName>
    <definedName name="DLOV_oracle_apps_financials_generalLedger_journals_desktopEntry_di_FinGlDesktopMultibatchEntryPageDef_PeriodName_LedgerId_0">[3]_ADFDI_LOV!$C$30:$DC$30</definedName>
    <definedName name="DLOV_oracle_apps_financials_generalLedger_journals_desktopEntry_di_FinGlDesktopMultibatchEntryPageDef_ReversalPeriodName_LedgerId_0">[3]_ADFDI_LOV!$C$32:$DC$32</definedName>
    <definedName name="ExhibitList">#REF!</definedName>
    <definedName name="GrandTotal">#N/A</definedName>
    <definedName name="IS">IS!$A$7:$G$27</definedName>
    <definedName name="June3018IS" localSheetId="5">IS!$A$7:$E$27</definedName>
    <definedName name="LOV_FinGlDesktopEntryPageDef_CurrencyCode" hidden="1">[4]_ADFDI_LOV!$C$10:$HN$10</definedName>
    <definedName name="LOV_FinGlDesktopEntryPageDef_HeaderAccountingPeriodList" hidden="1">[4]_ADFDI_LOV!$D$8</definedName>
    <definedName name="LOV_FinGlDesktopEntryPageDef_HeaderLedgerIdList" hidden="1">[4]_ADFDI_LOV!$D$2</definedName>
    <definedName name="LOV_FinGlDesktopEntryPageDef_HeaderReversalPeriodList" hidden="1">[4]_ADFDI_LOV!$C$6:$G$6</definedName>
    <definedName name="LOV_FinGlDesktopEntryPageDef_HeaderSourceList" hidden="1">[4]_ADFDI_LOV!$D$4</definedName>
    <definedName name="LOV_FinGlDesktopEntryPageDef_UserCurrencyConversionType" hidden="1">[4]_ADFDI_LOV!$C$12:$G$12</definedName>
    <definedName name="mda">"3-May-2012"</definedName>
    <definedName name="MDA_1">'[5]MD&amp;A summary'!#REF!</definedName>
    <definedName name="MDA_2">'[5]MD&amp;A summary'!#REF!</definedName>
    <definedName name="MDA_3">'[5]MD&amp;A summary'!#REF!</definedName>
    <definedName name="MDA_4">'[5]MD&amp;A summary'!#REF!</definedName>
    <definedName name="MDAInterest">'[6]MD&amp;A summary'!$C$25:$N$30+'[6]MD&amp;A summary'!$C$25:$N$30</definedName>
    <definedName name="page\x2dtotal">[6]TB!#REF!</definedName>
    <definedName name="page\x2dtotal\x2dmaster0">[6]TB!#REF!</definedName>
    <definedName name="Period">#REF!</definedName>
    <definedName name="Period_3">'[1]Rolforward - Dates'!$A$29</definedName>
    <definedName name="Period_4">'[1]Rolforward - Dates'!$A$30</definedName>
    <definedName name="Period_5">'[1]Rolforward - Dates'!$A$31</definedName>
    <definedName name="Period_6">'[1]Rolforward - Dates'!$A$32</definedName>
    <definedName name="Period_8">'[1]Rolforward - Dates'!$A$34</definedName>
    <definedName name="_xlnm.Print_Area" localSheetId="4">BS!$A$1:$E$41</definedName>
    <definedName name="_xlnm.Print_Area" localSheetId="6">CF!$A$1:$H$52</definedName>
    <definedName name="_xlnm.Print_Area" localSheetId="5">IS!$A$1:$H$30</definedName>
    <definedName name="_xlnm.Print_Area" localSheetId="0">'Pg1'!$A$2:$F$55</definedName>
    <definedName name="_xlnm.Print_Area" localSheetId="2">'Pg2'!$A$1:$G$26</definedName>
    <definedName name="Quarterly_Share_Prices">#REF!</definedName>
    <definedName name="REPBY">#REF!</definedName>
    <definedName name="REPNAME">#REF!</definedName>
    <definedName name="REPNAME1">#REF!</definedName>
    <definedName name="REPNAME3">#REF!</definedName>
    <definedName name="RUNBY">#REF!</definedName>
    <definedName name="RUNDATE">#REF!</definedName>
    <definedName name="Shares_Outstanding_Date">[2]Narratives!$D$3</definedName>
    <definedName name="STI">[6]SE!$G$35</definedName>
    <definedName name="TAB1136877249">#REF!</definedName>
    <definedName name="TOPRD">#REF!</definedName>
    <definedName name="TOPRDD">#REF!</definedName>
    <definedName name="Validate_1">[1]Inventories!$C$10</definedName>
    <definedName name="Validate_10">[1]Misc!$C$30:$C$33</definedName>
    <definedName name="Validate_2">[1]PPE!$C$11</definedName>
    <definedName name="Validate_3">[1]Misc!$C$4</definedName>
    <definedName name="Validate_4">[1]Misc!$C$5</definedName>
    <definedName name="Validate_5">[1]Misc!$C$39</definedName>
    <definedName name="Validate_6">[1]Misc!$C$40</definedName>
    <definedName name="Validate_7">[1]Misc!#REF!</definedName>
    <definedName name="Validate_8">[1]Misc!$C$11</definedName>
  </definedNames>
  <calcPr calcId="145621"/>
</workbook>
</file>

<file path=xl/calcChain.xml><?xml version="1.0" encoding="utf-8"?>
<calcChain xmlns="http://schemas.openxmlformats.org/spreadsheetml/2006/main">
  <c r="G57" i="9" l="1"/>
  <c r="E56" i="9"/>
  <c r="E55" i="9"/>
  <c r="E57" i="9" s="1"/>
  <c r="C47" i="9"/>
  <c r="C46" i="9"/>
  <c r="G42" i="9"/>
  <c r="G40" i="9"/>
  <c r="E40" i="9"/>
  <c r="C39" i="9"/>
  <c r="C38" i="9"/>
  <c r="G34" i="9"/>
  <c r="E34" i="9"/>
  <c r="C33" i="9"/>
  <c r="C32" i="9"/>
  <c r="C31" i="9"/>
  <c r="C30" i="9"/>
  <c r="C29" i="9"/>
  <c r="G27" i="9"/>
  <c r="G41" i="9" s="1"/>
  <c r="G43" i="9" s="1"/>
  <c r="E27" i="9"/>
  <c r="E41" i="9" s="1"/>
  <c r="C26" i="9"/>
  <c r="C25" i="9"/>
  <c r="C24" i="9"/>
  <c r="C23" i="9"/>
  <c r="C22" i="9"/>
  <c r="C21" i="9"/>
  <c r="C20" i="9"/>
  <c r="C19" i="9"/>
  <c r="C17" i="9"/>
  <c r="C16" i="9"/>
  <c r="C15" i="9"/>
  <c r="C14" i="9"/>
  <c r="C13" i="9"/>
  <c r="C11" i="9"/>
  <c r="C9" i="9"/>
  <c r="E9" i="9" s="1"/>
  <c r="G9" i="9" s="1"/>
  <c r="C8" i="9"/>
  <c r="G23" i="8"/>
  <c r="E23" i="8"/>
  <c r="C22" i="8"/>
  <c r="C21" i="8"/>
  <c r="C20" i="8"/>
  <c r="G18" i="8"/>
  <c r="G24" i="8" s="1"/>
  <c r="G17" i="8"/>
  <c r="E17" i="8"/>
  <c r="C16" i="8"/>
  <c r="C15" i="8"/>
  <c r="C14" i="8"/>
  <c r="G12" i="8"/>
  <c r="E12" i="8"/>
  <c r="E18" i="8" s="1"/>
  <c r="E24" i="8" s="1"/>
  <c r="C11" i="8"/>
  <c r="C10" i="8" s="1"/>
  <c r="C12" i="8" s="1"/>
  <c r="C8" i="8"/>
  <c r="E8" i="8" s="1"/>
  <c r="G8" i="8" s="1"/>
  <c r="C7" i="8"/>
  <c r="E38" i="7"/>
  <c r="C37" i="7"/>
  <c r="C49" i="7" s="1"/>
  <c r="C36" i="7"/>
  <c r="H36" i="7" s="1"/>
  <c r="C35" i="7"/>
  <c r="H35" i="7" s="1"/>
  <c r="C34" i="7"/>
  <c r="H34" i="7" s="1"/>
  <c r="C33" i="7"/>
  <c r="C29" i="7"/>
  <c r="H29" i="7" s="1"/>
  <c r="C28" i="7"/>
  <c r="H28" i="7" s="1"/>
  <c r="C27" i="7"/>
  <c r="H27" i="7" s="1"/>
  <c r="E26" i="7"/>
  <c r="E30" i="7" s="1"/>
  <c r="E39" i="7" s="1"/>
  <c r="C25" i="7"/>
  <c r="H25" i="7" s="1"/>
  <c r="C24" i="7"/>
  <c r="H24" i="7" s="1"/>
  <c r="C20" i="7"/>
  <c r="H20" i="7" s="1"/>
  <c r="C19" i="7"/>
  <c r="H19" i="7" s="1"/>
  <c r="C18" i="7"/>
  <c r="H18" i="7" s="1"/>
  <c r="C17" i="7"/>
  <c r="H17" i="7" s="1"/>
  <c r="E16" i="7"/>
  <c r="E21" i="7" s="1"/>
  <c r="C15" i="7"/>
  <c r="H15" i="7" s="1"/>
  <c r="C14" i="7"/>
  <c r="H14" i="7" s="1"/>
  <c r="C13" i="7"/>
  <c r="H13" i="7" s="1"/>
  <c r="C12" i="7"/>
  <c r="H12" i="7" s="1"/>
  <c r="C11" i="7"/>
  <c r="H11" i="7" s="1"/>
  <c r="C10" i="7"/>
  <c r="C55" i="9" s="1"/>
  <c r="E7" i="7"/>
  <c r="C7" i="7"/>
  <c r="E50" i="7" s="1"/>
  <c r="C23" i="8" l="1"/>
  <c r="C38" i="7"/>
  <c r="C27" i="9"/>
  <c r="C40" i="9"/>
  <c r="C17" i="8"/>
  <c r="C18" i="8" s="1"/>
  <c r="C24" i="8" s="1"/>
  <c r="C34" i="9"/>
  <c r="G59" i="9"/>
  <c r="G25" i="8"/>
  <c r="E25" i="8"/>
  <c r="E59" i="9"/>
  <c r="G58" i="9"/>
  <c r="E42" i="9"/>
  <c r="E43" i="9" s="1"/>
  <c r="H33" i="7"/>
  <c r="H37" i="7"/>
  <c r="C56" i="9"/>
  <c r="C57" i="9" s="1"/>
  <c r="C16" i="7"/>
  <c r="C21" i="7" s="1"/>
  <c r="C26" i="7"/>
  <c r="C30" i="7" s="1"/>
  <c r="C39" i="7" s="1"/>
  <c r="H10" i="7"/>
  <c r="C41" i="9" l="1"/>
  <c r="C43" i="9" s="1"/>
  <c r="C58" i="9" s="1"/>
  <c r="C59" i="9"/>
  <c r="C50" i="7"/>
  <c r="C51" i="7" s="1"/>
  <c r="C47" i="7"/>
  <c r="C25" i="8"/>
  <c r="C26" i="8" s="1"/>
  <c r="C42" i="9"/>
  <c r="E58" i="9"/>
  <c r="C6" i="6" l="1"/>
  <c r="C8" i="6" s="1"/>
  <c r="B8" i="6"/>
  <c r="I26" i="2" l="1"/>
  <c r="G26" i="2"/>
  <c r="E26" i="2"/>
  <c r="C26" i="2"/>
  <c r="K23" i="2"/>
  <c r="K19" i="2"/>
  <c r="K26" i="2" s="1"/>
  <c r="K13" i="2" l="1"/>
  <c r="K28" i="2" s="1"/>
  <c r="G13" i="2" l="1"/>
  <c r="G28" i="2" s="1"/>
  <c r="G29" i="2" s="1"/>
  <c r="E13" i="2"/>
  <c r="E28" i="2" s="1"/>
  <c r="E29" i="2" s="1"/>
  <c r="I13" i="2"/>
  <c r="I28" i="2" s="1"/>
  <c r="I29" i="2" s="1"/>
  <c r="C13" i="2" l="1"/>
  <c r="C28" i="2" s="1"/>
  <c r="C29" i="2" s="1"/>
</calcChain>
</file>

<file path=xl/sharedStrings.xml><?xml version="1.0" encoding="utf-8"?>
<sst xmlns="http://schemas.openxmlformats.org/spreadsheetml/2006/main" count="230" uniqueCount="174">
  <si>
    <t xml:space="preserve">PUMA BIOTECHNOLOGY, INC. </t>
  </si>
  <si>
    <t xml:space="preserve">(A DEVELOPMENT STAGE COMPANY) </t>
  </si>
  <si>
    <t>Period from</t>
  </si>
  <si>
    <t>Three Months Ended</t>
  </si>
  <si>
    <t>Research and development</t>
  </si>
  <si>
    <t>Loss from operations</t>
  </si>
  <si>
    <t>Other income (expenses):</t>
  </si>
  <si>
    <t>Interest income</t>
  </si>
  <si>
    <t>Net loss per common share—basic and diluted</t>
  </si>
  <si>
    <t>Weighted-average common shares outstanding—basic and diluted</t>
  </si>
  <si>
    <t>(Unaudited)</t>
  </si>
  <si>
    <t>LIQUIDITY AND CAPITAL RESOURCES</t>
  </si>
  <si>
    <t>Cash and cash equivalents</t>
  </si>
  <si>
    <t>Working capital</t>
  </si>
  <si>
    <t>Stockholders' equity</t>
  </si>
  <si>
    <t>Cash provided by (used in):</t>
  </si>
  <si>
    <t>Operating activities</t>
  </si>
  <si>
    <t>Investing activities</t>
  </si>
  <si>
    <t>Financing activities</t>
  </si>
  <si>
    <t>2012</t>
  </si>
  <si>
    <t>December 31,</t>
  </si>
  <si>
    <t>2011</t>
  </si>
  <si>
    <t>September 15,</t>
  </si>
  <si>
    <t>2010 (date</t>
  </si>
  <si>
    <t>of inception) to</t>
  </si>
  <si>
    <t>Twelve Months Ended</t>
  </si>
  <si>
    <t>Adjustments:</t>
  </si>
  <si>
    <t>Research and development:</t>
  </si>
  <si>
    <t>Share-based compensation</t>
  </si>
  <si>
    <t>General and administrative:</t>
  </si>
  <si>
    <t>Adjusted net loss per share—basic and diluted</t>
  </si>
  <si>
    <t>Net loss adjustments</t>
  </si>
  <si>
    <t>Net loss - Adjusted</t>
  </si>
  <si>
    <t>(in millions except per share data)</t>
  </si>
  <si>
    <t>Inherited clinical trial expenses</t>
  </si>
  <si>
    <t>months ended December 31, 2012 and 2011, respectively.</t>
  </si>
  <si>
    <t>as we believe they are not indicative of our operations going forward.</t>
  </si>
  <si>
    <t>(2) Excludes the estimated impact of the activities arising from the acquisition of the inherited clinical trials from the Licensor</t>
  </si>
  <si>
    <t>Net loss per GAAP</t>
  </si>
  <si>
    <t>ADJUSTED CONDENSED STATEMENTS OF OPERATIONS</t>
  </si>
  <si>
    <t>Reconciliation of GAAP to Adjusted Net Income</t>
  </si>
  <si>
    <t>(1) Excludes share-based compensation expense totaling $12.6 million and $7.6 million for the three month period ended</t>
  </si>
  <si>
    <t>December 31, 2012 and 2011, respectively.  Excludes share-based compensation expense totaling $19.6 and $7.6 for the twelve</t>
  </si>
  <si>
    <t>(1) (2)</t>
  </si>
  <si>
    <t>(in millions except share and per share data)</t>
  </si>
  <si>
    <t>Marketable securities</t>
  </si>
  <si>
    <t>GAAP net loss</t>
  </si>
  <si>
    <t xml:space="preserve">Stock-based compensation - </t>
  </si>
  <si>
    <t>(1)</t>
  </si>
  <si>
    <t>(2)</t>
  </si>
  <si>
    <t>(3)</t>
  </si>
  <si>
    <t>Adjustment to net loss (as detailed above)</t>
  </si>
  <si>
    <t xml:space="preserve">Net loss </t>
  </si>
  <si>
    <t>Ended</t>
  </si>
  <si>
    <t>PUMA BIOTECHNOLOGY, INC. AND SUBSIDIARY</t>
  </si>
  <si>
    <t>CONSOLIDATED STATEMENTS OF OPERATIONS</t>
  </si>
  <si>
    <t>Selling, general and administrative</t>
  </si>
  <si>
    <t>Product revenue, net</t>
  </si>
  <si>
    <t>License revenue</t>
  </si>
  <si>
    <t>Total revenue</t>
  </si>
  <si>
    <t>Operating costs and expenses:</t>
  </si>
  <si>
    <t>Cost of sales</t>
  </si>
  <si>
    <t>2018</t>
  </si>
  <si>
    <t>Interest expense</t>
  </si>
  <si>
    <t>Other expense</t>
  </si>
  <si>
    <t>GAAP net loss per share - basic</t>
  </si>
  <si>
    <t>(in millions)</t>
  </si>
  <si>
    <t>(in thousands except per share data)</t>
  </si>
  <si>
    <t>Revenue:</t>
  </si>
  <si>
    <t>Total operating costs and expenses</t>
  </si>
  <si>
    <t>Other (expenses) income:</t>
  </si>
  <si>
    <t>Other expenses</t>
  </si>
  <si>
    <t>Total other (expenses) income:</t>
  </si>
  <si>
    <t>Net loss</t>
  </si>
  <si>
    <t>Net loss applicable to common stockholders</t>
  </si>
  <si>
    <t>See Accompanying Notes to the Consolidated Financial Statements</t>
  </si>
  <si>
    <t>CONSOLIDATED BALANCE SHEETS</t>
  </si>
  <si>
    <t>(in thousands, except share and per share data)</t>
  </si>
  <si>
    <t>Change</t>
  </si>
  <si>
    <t>ASSETS</t>
  </si>
  <si>
    <t>Current assets:</t>
  </si>
  <si>
    <t>Accounts receivable, net</t>
  </si>
  <si>
    <t>Inventory</t>
  </si>
  <si>
    <t>Prepaid expenses, and other, current</t>
  </si>
  <si>
    <t>Other current assets</t>
  </si>
  <si>
    <t>Total current assets</t>
  </si>
  <si>
    <t>Property and equipment, net</t>
  </si>
  <si>
    <t>Prepaid expenses and other, long-term</t>
  </si>
  <si>
    <t>Intangible assets, net</t>
  </si>
  <si>
    <t>Restricted cash</t>
  </si>
  <si>
    <t>Total assets</t>
  </si>
  <si>
    <t>LIABILITIES AND STOCKHOLDERS' EQUITY</t>
  </si>
  <si>
    <t>Current liabilities:</t>
  </si>
  <si>
    <t>Accounts payable</t>
  </si>
  <si>
    <t>Accrued expenses</t>
  </si>
  <si>
    <t>Total current liabilities</t>
  </si>
  <si>
    <t>Deferred revenue</t>
  </si>
  <si>
    <t>Deferred rent</t>
  </si>
  <si>
    <t>Long-term debt</t>
  </si>
  <si>
    <t>Total liabilities</t>
  </si>
  <si>
    <t>Stockholders' equity:</t>
  </si>
  <si>
    <t>Additional paid-in capital</t>
  </si>
  <si>
    <t>Receivable from exercise of stock options</t>
  </si>
  <si>
    <t>Accumulated other comprehensive loss</t>
  </si>
  <si>
    <t>Accumulated deficit</t>
  </si>
  <si>
    <t>Total stockholders' equity</t>
  </si>
  <si>
    <t>Total liabilities and stockholders' equity</t>
  </si>
  <si>
    <t>Balance Check</t>
  </si>
  <si>
    <t>Change in Accumulated Deficit</t>
  </si>
  <si>
    <t>IS Check</t>
  </si>
  <si>
    <r>
      <rPr>
        <sz val="10"/>
        <rFont val="Times New Roman"/>
        <family val="1"/>
      </rPr>
      <t>Common stock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$.0001 p</t>
    </r>
    <r>
      <rPr>
        <sz val="10"/>
        <color rgb="FF000000"/>
        <rFont val="Times New Roman"/>
        <family val="1"/>
      </rPr>
      <t>ar value per share;</t>
    </r>
    <r>
      <rPr>
        <sz val="10"/>
        <rFont val="Times New Roman"/>
        <family val="1"/>
      </rPr>
      <t xml:space="preserve">  100,000,000 </t>
    </r>
    <r>
      <rPr>
        <sz val="10"/>
        <color rgb="FF000000"/>
        <rFont val="Times New Roman"/>
        <family val="1"/>
      </rPr>
      <t xml:space="preserve">shares authorized;  </t>
    </r>
    <r>
      <rPr>
        <sz val="10"/>
        <rFont val="Times New Roman"/>
        <family val="1"/>
      </rPr>
      <t xml:space="preserve">38,325,037
   </t>
    </r>
    <r>
      <rPr>
        <sz val="10"/>
        <color rgb="FF000000"/>
        <rFont val="Times New Roman"/>
        <family val="1"/>
      </rPr>
      <t>shares issued and outstanding at December 31, 2018 and 37,594,851 issued and
   outstanding at December 31, 2017</t>
    </r>
  </si>
  <si>
    <t>CONSOLIDATED STATEMENTS OF CASH FLOWS</t>
  </si>
  <si>
    <t>(in thousands)</t>
  </si>
  <si>
    <t>Adjustments</t>
  </si>
  <si>
    <t>Operating activities:</t>
  </si>
  <si>
    <t>Adjustments to reconcile net loss to net cash used in operating activities:</t>
  </si>
  <si>
    <t>Depreciation and amortization</t>
  </si>
  <si>
    <t>Includes non-cash interest (def. fin. costs) of $1,480K</t>
  </si>
  <si>
    <t>Built-out allowance received from landlord</t>
  </si>
  <si>
    <t>Stock-based compensation</t>
  </si>
  <si>
    <t>Disposal of leasehold improvements</t>
  </si>
  <si>
    <t>Debt modification fees</t>
  </si>
  <si>
    <t>Less legal settlement of $325K</t>
  </si>
  <si>
    <t>Changes in operating assets and liabilities:</t>
  </si>
  <si>
    <t>Prepaid expenses and other</t>
  </si>
  <si>
    <t>Includes PP&amp;E in AP</t>
  </si>
  <si>
    <t>Net cash used in operating activities</t>
  </si>
  <si>
    <t>Investing activities:</t>
  </si>
  <si>
    <t>Intangible assets</t>
  </si>
  <si>
    <t>Purchase of property and equipment</t>
  </si>
  <si>
    <t>Expenditures for leasehold improvements</t>
  </si>
  <si>
    <t>Purchase of available-for-sale securities</t>
  </si>
  <si>
    <t>Sale/maturity of available-for-sale securities</t>
  </si>
  <si>
    <t>Net cash (used in) provided by investing activities</t>
  </si>
  <si>
    <t>Financing activities:</t>
  </si>
  <si>
    <t>Net proceeds from issuance of common stock</t>
  </si>
  <si>
    <t>Net proceeds from shares issued under employee stock plans</t>
  </si>
  <si>
    <t>Proceeds from long-term debt</t>
  </si>
  <si>
    <t>Includes non-cash interest (def. fin. costs) and Legal Settlement $325K</t>
  </si>
  <si>
    <t>Payment of debt issuance costs</t>
  </si>
  <si>
    <t>Net cash provided by financing activities</t>
  </si>
  <si>
    <t>Net increase (decrease) in cash, cash equivalents and restricted cash</t>
  </si>
  <si>
    <t>2017 and 2016 include changes in restricted cash to mirror 2018 presentation</t>
  </si>
  <si>
    <t>Cash, cash equivalents and restricted cash, beginning of period</t>
  </si>
  <si>
    <t>includes restricted cash per ASC 2016-18</t>
  </si>
  <si>
    <t>Cash, cash equivalents and restricted cash, end of period</t>
  </si>
  <si>
    <t>Supplemental disclosures of non-cash investing and financing activities:</t>
  </si>
  <si>
    <t>Property and equipment purchases in accounts payable</t>
  </si>
  <si>
    <t>Receivables related to stock option exercises</t>
  </si>
  <si>
    <t>Supplemental disclosure of cash flow information:</t>
  </si>
  <si>
    <t>Interest paid</t>
  </si>
  <si>
    <t>BS Check</t>
  </si>
  <si>
    <t>(4)</t>
  </si>
  <si>
    <t>Revenues:</t>
  </si>
  <si>
    <t xml:space="preserve">        Total revenue</t>
  </si>
  <si>
    <t>March 31,</t>
  </si>
  <si>
    <t>2019</t>
  </si>
  <si>
    <t>Profit from operations</t>
  </si>
  <si>
    <t>Legal verdict expenses</t>
  </si>
  <si>
    <t>Three Months</t>
  </si>
  <si>
    <t>Three Months Ended  March 31,</t>
  </si>
  <si>
    <t>GAAP net loss per share—diluted</t>
  </si>
  <si>
    <t>(1) To reflect a non-cash charge to operating expense for selling, general, and administrative stock-based compensation.</t>
  </si>
  <si>
    <t>(2) To reflect a non-cash charge to operating expense for research and development stock-based compensation.</t>
  </si>
  <si>
    <t>(4) Non-GAAP adjusted diluted net income per share was calculated based on 39,281,714 and 40,642,311 weighted-average common shares outstanding and potentially dilutive common stock equivalents (stock options, restricted stock units and warrants) for the three months ended March 31, 2019 and 2018, respectively.</t>
  </si>
  <si>
    <t>GAAP Net Loss Per Share to Non-GAAP Adjusted Income Per Share</t>
  </si>
  <si>
    <t>Reconciliation of GAAP Net Loss to Non-GAAP Adjusted Net Income and</t>
  </si>
  <si>
    <t>Non-GAAP adjusted net income per share</t>
  </si>
  <si>
    <t>Non-GAAP adjusted diluted net income per share</t>
  </si>
  <si>
    <t>Non-GAAP adjusted net income</t>
  </si>
  <si>
    <t>(3) Non-GAAP adjusted basic net income per share was calculated based on 38,481,824 and 37,699,024 weighted-average shares of common stock outstanding for the three months ended March 31, 2019 and 2018, respectively.</t>
  </si>
  <si>
    <t>Total other expenses</t>
  </si>
  <si>
    <t>Decrease in cash and cash equivalents, and</t>
  </si>
  <si>
    <t xml:space="preserve">               restricted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</si>
</sst>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_(* #,##0.0_);_(* \(#,##0.0\);_(* &quot;—&quot;??_);_(@_)"/>
    <numFmt numFmtId="171" formatCode="_(&quot;$&quot;* #,##0_);_(&quot;$&quot;* \(#,##0\);_(&quot;$&quot;* &quot;—&quot;_);_(@_)"/>
    <numFmt numFmtId="172" formatCode="_(* #,##0_);_(* \(#,##0\);_(* &quot;—&quot;_);_(@_)"/>
    <numFmt numFmtId="173" formatCode="_ * #,##0.00_ ;_ * \-#,##0.00_ ;_ * &quot;-&quot;??_ ;_ @_ "/>
    <numFmt numFmtId="174" formatCode="[$€-1809]#,##0.0000"/>
    <numFmt numFmtId="175" formatCode="dd\ mmm\ yyyy\ h:mm\ AM/PM"/>
    <numFmt numFmtId="176" formatCode="[$-409]d\-mmm\-yyyy;@"/>
    <numFmt numFmtId="177" formatCode="dd\ mmm\ yyyy\ h:mm:ss\ AM/PM"/>
    <numFmt numFmtId="178" formatCode="[$-409]mmm\-yy;@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8"/>
      <name val="Tahoma"/>
      <family val="2"/>
    </font>
    <font>
      <sz val="10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sz val="8"/>
      <color rgb="FF000000"/>
      <name val="Tahoma"/>
      <family val="2"/>
    </font>
    <font>
      <sz val="8"/>
      <color rgb="FF993300"/>
      <name val="Tahoma"/>
      <family val="2"/>
    </font>
    <font>
      <sz val="10"/>
      <color rgb="FF4DAFFF"/>
      <name val="Tahoma"/>
      <family val="2"/>
    </font>
    <font>
      <b/>
      <sz val="11"/>
      <color rgb="FF454545"/>
      <name val="Helvetica"/>
    </font>
    <font>
      <b/>
      <sz val="10"/>
      <color rgb="FF000000"/>
      <name val="Helvetica"/>
    </font>
    <font>
      <sz val="12"/>
      <color theme="1"/>
      <name val="Times New Roman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9"/>
      <color rgb="FF333333"/>
      <name val="Helvetica"/>
    </font>
    <font>
      <b/>
      <sz val="14"/>
      <color rgb="FF252525"/>
      <name val="Helvetica"/>
    </font>
    <font>
      <b/>
      <sz val="12"/>
      <color rgb="FF252525"/>
      <name val="Helvetica"/>
    </font>
    <font>
      <sz val="9"/>
      <color rgb="FF63AEEE"/>
      <name val="Helvetica"/>
    </font>
    <font>
      <sz val="9"/>
      <color rgb="FF000000"/>
      <name val="Helvetica"/>
    </font>
    <font>
      <b/>
      <sz val="9"/>
      <color rgb="FF4F4F4F"/>
      <name val="Helvetica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b/>
      <sz val="10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EBEFF5"/>
        </stop>
        <stop position="1">
          <color rgb="FFC9D2E0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>
        <stop position="0">
          <color rgb="FFE8EBF0"/>
        </stop>
        <stop position="1">
          <color rgb="FFFFFFFF"/>
        </stop>
      </gradientFill>
    </fill>
    <fill>
      <patternFill patternType="solid">
        <fgColor rgb="FFEBEFF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Alignment="0"/>
    <xf numFmtId="0" fontId="7" fillId="0" borderId="0"/>
    <xf numFmtId="0" fontId="20" fillId="0" borderId="0"/>
    <xf numFmtId="0" fontId="21" fillId="5" borderId="6">
      <protection locked="0"/>
    </xf>
    <xf numFmtId="4" fontId="21" fillId="5" borderId="6">
      <protection locked="0"/>
    </xf>
    <xf numFmtId="3" fontId="21" fillId="5" borderId="6">
      <protection locked="0"/>
    </xf>
    <xf numFmtId="0" fontId="22" fillId="6" borderId="7" applyNumberFormat="0">
      <alignment wrapText="1"/>
    </xf>
    <xf numFmtId="0" fontId="23" fillId="7" borderId="8" applyNumberFormat="0">
      <alignment horizontal="center" vertical="center" wrapText="1"/>
    </xf>
    <xf numFmtId="0" fontId="24" fillId="8" borderId="9" applyNumberFormat="0">
      <alignment horizontal="left" indent="1"/>
    </xf>
    <xf numFmtId="0" fontId="25" fillId="9" borderId="0"/>
    <xf numFmtId="0" fontId="25" fillId="5" borderId="0">
      <protection locked="0"/>
    </xf>
    <xf numFmtId="14" fontId="25" fillId="5" borderId="0">
      <protection locked="0"/>
    </xf>
    <xf numFmtId="0" fontId="26" fillId="5" borderId="0"/>
    <xf numFmtId="0" fontId="25" fillId="10" borderId="0"/>
    <xf numFmtId="0" fontId="25" fillId="5" borderId="0"/>
    <xf numFmtId="0" fontId="22" fillId="11" borderId="10" applyNumberFormat="0">
      <alignment wrapText="1"/>
    </xf>
    <xf numFmtId="0" fontId="25" fillId="5" borderId="11">
      <alignment wrapText="1"/>
      <protection locked="0"/>
    </xf>
    <xf numFmtId="49" fontId="25" fillId="12" borderId="0">
      <protection locked="0"/>
    </xf>
    <xf numFmtId="0" fontId="27" fillId="13" borderId="12" applyNumberFormat="0">
      <alignment horizontal="center" vertical="center" wrapText="1"/>
      <protection locked="0"/>
    </xf>
    <xf numFmtId="0" fontId="23" fillId="7" borderId="13" applyNumberFormat="0">
      <alignment horizontal="center" vertical="center" wrapText="1"/>
    </xf>
    <xf numFmtId="0" fontId="27" fillId="0" borderId="12" applyNumberFormat="0">
      <alignment horizontal="center" vertical="center" wrapText="1"/>
      <protection locked="0"/>
    </xf>
    <xf numFmtId="0" fontId="23" fillId="14" borderId="12" applyNumberFormat="0">
      <alignment shrinkToFit="1"/>
    </xf>
    <xf numFmtId="0" fontId="27" fillId="15" borderId="12" applyNumberFormat="0">
      <alignment horizontal="center" vertical="center"/>
    </xf>
    <xf numFmtId="0" fontId="21" fillId="16" borderId="0">
      <alignment horizontal="left"/>
    </xf>
    <xf numFmtId="0" fontId="28" fillId="17" borderId="14" applyNumberFormat="0">
      <alignment vertical="center"/>
    </xf>
    <xf numFmtId="0" fontId="29" fillId="18" borderId="15" applyNumberFormat="0">
      <alignment vertical="center" wrapText="1"/>
    </xf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5" borderId="16" applyNumberFormat="0">
      <alignment vertical="center" wrapText="1"/>
      <protection locked="0"/>
    </xf>
    <xf numFmtId="0" fontId="34" fillId="5" borderId="11" applyNumberFormat="0" applyFill="0" applyBorder="0">
      <alignment horizontal="left" wrapText="1" indent="1"/>
    </xf>
    <xf numFmtId="0" fontId="35" fillId="5" borderId="11" applyNumberFormat="0" applyFill="0" applyBorder="0">
      <alignment horizontal="left" wrapText="1" indent="1"/>
    </xf>
    <xf numFmtId="0" fontId="36" fillId="19" borderId="16" applyNumberFormat="0">
      <alignment horizontal="center" vertical="center" wrapText="1"/>
    </xf>
    <xf numFmtId="0" fontId="33" fillId="20" borderId="17" applyNumberFormat="0">
      <alignment horizontal="left" vertical="center" wrapText="1"/>
      <protection locked="0"/>
    </xf>
    <xf numFmtId="0" fontId="37" fillId="19" borderId="16" applyNumberFormat="0">
      <alignment vertical="center" shrinkToFit="1"/>
    </xf>
    <xf numFmtId="0" fontId="38" fillId="5" borderId="11" applyNumberFormat="0" applyFill="0" applyBorder="0">
      <alignment horizontal="right" vertical="center" wrapText="1" indent="1"/>
    </xf>
    <xf numFmtId="0" fontId="39" fillId="0" borderId="0"/>
    <xf numFmtId="0" fontId="30" fillId="0" borderId="0"/>
    <xf numFmtId="0" fontId="40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174" fontId="7" fillId="0" borderId="0"/>
    <xf numFmtId="0" fontId="2" fillId="0" borderId="0" applyAlignment="0"/>
    <xf numFmtId="0" fontId="20" fillId="0" borderId="0"/>
    <xf numFmtId="0" fontId="10" fillId="0" borderId="0"/>
    <xf numFmtId="174" fontId="4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174" fontId="32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7" fillId="0" borderId="0"/>
    <xf numFmtId="0" fontId="40" fillId="0" borderId="0"/>
    <xf numFmtId="0" fontId="40" fillId="0" borderId="0"/>
    <xf numFmtId="0" fontId="30" fillId="0" borderId="0"/>
    <xf numFmtId="0" fontId="21" fillId="16" borderId="0">
      <alignment horizontal="left"/>
    </xf>
    <xf numFmtId="0" fontId="42" fillId="16" borderId="0">
      <alignment horizontal="right"/>
    </xf>
    <xf numFmtId="175" fontId="21" fillId="16" borderId="0">
      <alignment horizontal="left"/>
    </xf>
    <xf numFmtId="0" fontId="21" fillId="21" borderId="0">
      <alignment horizontal="left"/>
    </xf>
    <xf numFmtId="0" fontId="21" fillId="0" borderId="11">
      <alignment horizontal="left"/>
    </xf>
    <xf numFmtId="176" fontId="21" fillId="21" borderId="11">
      <alignment horizontal="left" wrapText="1"/>
    </xf>
    <xf numFmtId="177" fontId="21" fillId="21" borderId="11">
      <alignment horizontal="left" wrapText="1"/>
    </xf>
    <xf numFmtId="0" fontId="21" fillId="21" borderId="11">
      <alignment horizontal="left" wrapText="1"/>
    </xf>
    <xf numFmtId="0" fontId="42" fillId="0" borderId="0">
      <alignment horizontal="left"/>
    </xf>
    <xf numFmtId="0" fontId="42" fillId="0" borderId="11">
      <alignment horizontal="left"/>
    </xf>
    <xf numFmtId="0" fontId="42" fillId="0" borderId="0">
      <alignment horizontal="left" wrapText="1"/>
    </xf>
    <xf numFmtId="0" fontId="42" fillId="22" borderId="11">
      <alignment wrapText="1"/>
    </xf>
    <xf numFmtId="0" fontId="42" fillId="0" borderId="0">
      <alignment horizontal="left" wrapText="1"/>
    </xf>
    <xf numFmtId="176" fontId="21" fillId="21" borderId="0"/>
    <xf numFmtId="0" fontId="21" fillId="21" borderId="0">
      <alignment horizontal="left" wrapText="1"/>
    </xf>
    <xf numFmtId="0" fontId="21" fillId="0" borderId="0">
      <alignment horizontal="right"/>
    </xf>
    <xf numFmtId="0" fontId="21" fillId="0" borderId="11">
      <alignment horizontal="right"/>
    </xf>
    <xf numFmtId="0" fontId="21" fillId="21" borderId="11">
      <alignment horizontal="right"/>
    </xf>
    <xf numFmtId="0" fontId="21" fillId="0" borderId="11">
      <alignment horizontal="right" wrapText="1"/>
    </xf>
    <xf numFmtId="2" fontId="42" fillId="0" borderId="0">
      <alignment horizontal="right"/>
    </xf>
    <xf numFmtId="1" fontId="42" fillId="0" borderId="11">
      <alignment horizontal="right"/>
    </xf>
    <xf numFmtId="1" fontId="42" fillId="0" borderId="11">
      <alignment horizontal="right" wrapText="1"/>
    </xf>
    <xf numFmtId="2" fontId="42" fillId="0" borderId="0">
      <alignment horizontal="right" wrapText="1"/>
    </xf>
    <xf numFmtId="176" fontId="21" fillId="21" borderId="0">
      <alignment horizontal="right"/>
    </xf>
    <xf numFmtId="0" fontId="21" fillId="0" borderId="0">
      <alignment horizontal="right" wrapText="1"/>
    </xf>
    <xf numFmtId="0" fontId="21" fillId="21" borderId="11"/>
    <xf numFmtId="4" fontId="21" fillId="21" borderId="11"/>
    <xf numFmtId="0" fontId="21" fillId="21" borderId="11">
      <alignment horizontal="left"/>
    </xf>
    <xf numFmtId="0" fontId="21" fillId="21" borderId="11">
      <alignment wrapText="1"/>
    </xf>
    <xf numFmtId="0" fontId="42" fillId="21" borderId="18">
      <alignment horizontal="right"/>
    </xf>
    <xf numFmtId="0" fontId="42" fillId="22" borderId="6"/>
    <xf numFmtId="0" fontId="42" fillId="22" borderId="11"/>
    <xf numFmtId="0" fontId="42" fillId="22" borderId="6">
      <alignment horizontal="left" wrapText="1"/>
    </xf>
    <xf numFmtId="0" fontId="42" fillId="22" borderId="11">
      <alignment horizontal="left" wrapText="1"/>
    </xf>
    <xf numFmtId="2" fontId="42" fillId="21" borderId="0" applyNumberFormat="0">
      <alignment horizontal="right"/>
    </xf>
    <xf numFmtId="0" fontId="42" fillId="16" borderId="0">
      <alignment horizontal="right"/>
    </xf>
    <xf numFmtId="0" fontId="21" fillId="23" borderId="11"/>
    <xf numFmtId="0" fontId="21" fillId="23" borderId="11">
      <alignment wrapText="1"/>
    </xf>
    <xf numFmtId="0" fontId="21" fillId="24" borderId="11"/>
    <xf numFmtId="0" fontId="21" fillId="24" borderId="11">
      <alignment wrapText="1"/>
    </xf>
    <xf numFmtId="0" fontId="43" fillId="24" borderId="11"/>
    <xf numFmtId="0" fontId="44" fillId="16" borderId="0"/>
    <xf numFmtId="0" fontId="21" fillId="25" borderId="11"/>
    <xf numFmtId="0" fontId="21" fillId="26" borderId="11"/>
    <xf numFmtId="4" fontId="21" fillId="25" borderId="11"/>
    <xf numFmtId="1" fontId="21" fillId="25" borderId="11"/>
    <xf numFmtId="1" fontId="21" fillId="25" borderId="11">
      <alignment horizontal="left"/>
    </xf>
    <xf numFmtId="0" fontId="21" fillId="25" borderId="6">
      <alignment horizontal="center"/>
    </xf>
    <xf numFmtId="0" fontId="21" fillId="25" borderId="11">
      <alignment horizontal="center"/>
    </xf>
    <xf numFmtId="0" fontId="21" fillId="25" borderId="11">
      <alignment horizontal="center" wrapText="1"/>
    </xf>
    <xf numFmtId="0" fontId="45" fillId="25" borderId="11">
      <alignment horizontal="center"/>
    </xf>
    <xf numFmtId="0" fontId="21" fillId="25" borderId="11">
      <alignment horizontal="center"/>
    </xf>
    <xf numFmtId="176" fontId="21" fillId="25" borderId="11"/>
    <xf numFmtId="0" fontId="21" fillId="25" borderId="11">
      <alignment horizontal="left"/>
    </xf>
    <xf numFmtId="178" fontId="21" fillId="25" borderId="11">
      <alignment horizontal="left"/>
    </xf>
    <xf numFmtId="0" fontId="46" fillId="25" borderId="11"/>
    <xf numFmtId="0" fontId="46" fillId="25" borderId="11">
      <alignment wrapText="1"/>
    </xf>
    <xf numFmtId="0" fontId="21" fillId="25" borderId="11">
      <alignment wrapText="1"/>
    </xf>
    <xf numFmtId="0" fontId="21" fillId="27" borderId="11"/>
    <xf numFmtId="0" fontId="21" fillId="27" borderId="11">
      <alignment wrapText="1"/>
    </xf>
    <xf numFmtId="0" fontId="47" fillId="16" borderId="0"/>
    <xf numFmtId="0" fontId="42" fillId="16" borderId="0">
      <alignment horizontal="left"/>
    </xf>
    <xf numFmtId="0" fontId="42" fillId="28" borderId="11"/>
    <xf numFmtId="176" fontId="42" fillId="28" borderId="11">
      <alignment wrapText="1"/>
    </xf>
    <xf numFmtId="0" fontId="33" fillId="5" borderId="11" applyNumberFormat="0" applyFill="0" applyBorder="0">
      <alignment horizontal="left" vertical="center" wrapText="1"/>
    </xf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11">
      <alignment horizontal="left"/>
    </xf>
    <xf numFmtId="0" fontId="33" fillId="29" borderId="16" applyNumberFormat="0">
      <alignment vertical="center" wrapText="1"/>
    </xf>
    <xf numFmtId="0" fontId="37" fillId="19" borderId="16" applyNumberFormat="0">
      <alignment horizontal="center" vertical="center" wrapText="1"/>
    </xf>
  </cellStyleXfs>
  <cellXfs count="276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quotePrefix="1" applyFont="1" applyFill="1" applyAlignment="1">
      <alignment horizontal="center"/>
    </xf>
    <xf numFmtId="0" fontId="3" fillId="2" borderId="0" xfId="0" applyFont="1" applyFill="1"/>
    <xf numFmtId="164" fontId="4" fillId="2" borderId="0" xfId="0" applyNumberFormat="1" applyFont="1" applyFill="1" applyAlignment="1">
      <alignment horizontal="center" wrapText="1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164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indent="2"/>
    </xf>
    <xf numFmtId="165" fontId="4" fillId="2" borderId="0" xfId="2" applyNumberFormat="1" applyFont="1" applyFill="1" applyBorder="1" applyAlignment="1">
      <alignment wrapText="1"/>
    </xf>
    <xf numFmtId="165" fontId="4" fillId="2" borderId="0" xfId="2" applyNumberFormat="1" applyFont="1" applyFill="1" applyBorder="1" applyAlignment="1"/>
    <xf numFmtId="166" fontId="4" fillId="2" borderId="0" xfId="1" applyNumberFormat="1" applyFont="1" applyFill="1" applyBorder="1" applyAlignment="1">
      <alignment wrapText="1"/>
    </xf>
    <xf numFmtId="166" fontId="4" fillId="2" borderId="0" xfId="1" applyNumberFormat="1" applyFont="1" applyFill="1" applyBorder="1" applyAlignment="1"/>
    <xf numFmtId="0" fontId="4" fillId="2" borderId="0" xfId="0" applyFont="1" applyFill="1" applyAlignment="1">
      <alignment horizontal="left" wrapText="1" indent="5"/>
    </xf>
    <xf numFmtId="0" fontId="4" fillId="2" borderId="0" xfId="0" applyFont="1" applyFill="1" applyAlignment="1">
      <alignment horizontal="left" wrapText="1" indent="2"/>
    </xf>
    <xf numFmtId="44" fontId="4" fillId="2" borderId="2" xfId="2" applyNumberFormat="1" applyFont="1" applyFill="1" applyBorder="1" applyAlignment="1">
      <alignment wrapText="1"/>
    </xf>
    <xf numFmtId="167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4" fillId="2" borderId="2" xfId="1" applyNumberFormat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4" fontId="4" fillId="2" borderId="0" xfId="0" quotePrefix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8" fontId="4" fillId="2" borderId="0" xfId="2" applyNumberFormat="1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quotePrefix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0" fontId="4" fillId="2" borderId="0" xfId="0" quotePrefix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169" fontId="4" fillId="2" borderId="3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166" fontId="4" fillId="2" borderId="0" xfId="1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vertical="center" wrapText="1"/>
    </xf>
    <xf numFmtId="169" fontId="4" fillId="2" borderId="0" xfId="0" applyNumberFormat="1" applyFont="1" applyFill="1" applyBorder="1" applyAlignment="1">
      <alignment wrapText="1"/>
    </xf>
    <xf numFmtId="168" fontId="4" fillId="2" borderId="2" xfId="2" applyNumberFormat="1" applyFont="1" applyFill="1" applyBorder="1" applyAlignment="1">
      <alignment horizontal="left"/>
    </xf>
    <xf numFmtId="168" fontId="4" fillId="2" borderId="0" xfId="2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169" fontId="5" fillId="2" borderId="0" xfId="1" applyNumberFormat="1" applyFont="1" applyFill="1"/>
    <xf numFmtId="0" fontId="5" fillId="2" borderId="0" xfId="0" applyFont="1" applyFill="1" applyAlignment="1">
      <alignment horizontal="left" wrapText="1" indent="2"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wrapText="1" indent="5"/>
    </xf>
    <xf numFmtId="0" fontId="5" fillId="2" borderId="0" xfId="0" applyFont="1" applyFill="1" applyAlignment="1">
      <alignment horizontal="left" indent="5"/>
    </xf>
    <xf numFmtId="0" fontId="6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64" fontId="5" fillId="2" borderId="1" xfId="0" quotePrefix="1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164" fontId="5" fillId="2" borderId="0" xfId="0" applyNumberFormat="1" applyFont="1" applyFill="1"/>
    <xf numFmtId="37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5" fillId="0" borderId="0" xfId="0" applyFont="1" applyBorder="1" applyAlignment="1"/>
    <xf numFmtId="0" fontId="5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6" fillId="0" borderId="0" xfId="0" applyNumberFormat="1" applyFont="1" applyBorder="1" applyAlignment="1"/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166" fontId="5" fillId="0" borderId="0" xfId="1" applyNumberFormat="1" applyFont="1" applyBorder="1" applyAlignment="1"/>
    <xf numFmtId="0" fontId="5" fillId="2" borderId="0" xfId="0" applyFont="1" applyFill="1" applyBorder="1" applyAlignment="1">
      <alignment horizontal="left" vertical="center" indent="1"/>
    </xf>
    <xf numFmtId="166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0" xfId="0" quotePrefix="1" applyNumberFormat="1" applyFont="1" applyBorder="1" applyAlignment="1"/>
    <xf numFmtId="0" fontId="5" fillId="0" borderId="0" xfId="1" quotePrefix="1" applyNumberFormat="1" applyFont="1" applyBorder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center" wrapText="1"/>
    </xf>
    <xf numFmtId="44" fontId="5" fillId="0" borderId="0" xfId="2" applyFont="1" applyBorder="1" applyAlignment="1">
      <alignment horizontal="right"/>
    </xf>
    <xf numFmtId="0" fontId="5" fillId="0" borderId="0" xfId="2" quotePrefix="1" applyNumberFormat="1" applyFont="1" applyBorder="1" applyAlignment="1"/>
    <xf numFmtId="43" fontId="5" fillId="0" borderId="0" xfId="1" applyFont="1" applyBorder="1" applyAlignment="1">
      <alignment horizontal="right"/>
    </xf>
    <xf numFmtId="0" fontId="8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5" fillId="2" borderId="0" xfId="0" quotePrefix="1" applyNumberFormat="1" applyFont="1" applyFill="1" applyBorder="1" applyAlignment="1">
      <alignment horizontal="center"/>
    </xf>
    <xf numFmtId="164" fontId="5" fillId="2" borderId="0" xfId="0" quotePrefix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Continuous"/>
    </xf>
    <xf numFmtId="0" fontId="5" fillId="2" borderId="0" xfId="0" quotePrefix="1" applyFont="1" applyFill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1" fontId="5" fillId="2" borderId="1" xfId="0" quotePrefix="1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8" fontId="5" fillId="0" borderId="0" xfId="2" applyNumberFormat="1" applyFont="1" applyBorder="1" applyAlignment="1">
      <alignment horizontal="right"/>
    </xf>
    <xf numFmtId="0" fontId="5" fillId="0" borderId="0" xfId="0" applyFont="1" applyFill="1"/>
    <xf numFmtId="168" fontId="5" fillId="0" borderId="0" xfId="2" applyNumberFormat="1" applyFont="1" applyFill="1"/>
    <xf numFmtId="169" fontId="5" fillId="0" borderId="0" xfId="1" applyNumberFormat="1" applyFont="1" applyFill="1"/>
    <xf numFmtId="168" fontId="5" fillId="0" borderId="0" xfId="2" applyNumberFormat="1" applyFont="1" applyFill="1" applyBorder="1" applyAlignment="1">
      <alignment wrapText="1"/>
    </xf>
    <xf numFmtId="169" fontId="5" fillId="0" borderId="0" xfId="1" applyNumberFormat="1" applyFont="1" applyFill="1" applyBorder="1" applyAlignment="1">
      <alignment wrapText="1"/>
    </xf>
    <xf numFmtId="169" fontId="5" fillId="0" borderId="3" xfId="1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>
      <alignment wrapText="1"/>
    </xf>
    <xf numFmtId="168" fontId="5" fillId="0" borderId="4" xfId="2" applyNumberFormat="1" applyFont="1" applyFill="1" applyBorder="1" applyAlignment="1">
      <alignment wrapText="1"/>
    </xf>
    <xf numFmtId="44" fontId="5" fillId="0" borderId="2" xfId="2" applyNumberFormat="1" applyFont="1" applyFill="1" applyBorder="1" applyAlignment="1">
      <alignment wrapText="1"/>
    </xf>
    <xf numFmtId="44" fontId="5" fillId="0" borderId="0" xfId="2" applyNumberFormat="1" applyFont="1" applyFill="1" applyBorder="1" applyAlignment="1">
      <alignment wrapText="1"/>
    </xf>
    <xf numFmtId="166" fontId="5" fillId="0" borderId="2" xfId="1" applyNumberFormat="1" applyFont="1" applyFill="1" applyBorder="1" applyAlignment="1">
      <alignment wrapText="1"/>
    </xf>
    <xf numFmtId="169" fontId="5" fillId="0" borderId="1" xfId="1" applyNumberFormat="1" applyFont="1" applyFill="1" applyBorder="1"/>
    <xf numFmtId="168" fontId="5" fillId="0" borderId="2" xfId="2" applyNumberFormat="1" applyFont="1" applyFill="1" applyBorder="1"/>
    <xf numFmtId="166" fontId="5" fillId="0" borderId="0" xfId="1" applyNumberFormat="1" applyFont="1" applyFill="1" applyBorder="1" applyAlignment="1"/>
    <xf numFmtId="168" fontId="5" fillId="0" borderId="3" xfId="2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168" fontId="5" fillId="0" borderId="4" xfId="2" applyNumberFormat="1" applyFont="1" applyFill="1" applyBorder="1" applyAlignment="1">
      <alignment horizontal="right"/>
    </xf>
    <xf numFmtId="44" fontId="5" fillId="0" borderId="0" xfId="2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4" fontId="5" fillId="0" borderId="4" xfId="2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8" fontId="5" fillId="0" borderId="0" xfId="2" applyNumberFormat="1" applyFont="1" applyFill="1" applyBorder="1" applyAlignment="1">
      <alignment horizontal="right"/>
    </xf>
    <xf numFmtId="0" fontId="0" fillId="0" borderId="0" xfId="0" applyFill="1"/>
    <xf numFmtId="0" fontId="8" fillId="0" borderId="0" xfId="0" applyFont="1" applyFill="1" applyBorder="1"/>
    <xf numFmtId="168" fontId="5" fillId="2" borderId="0" xfId="2" quotePrefix="1" applyNumberFormat="1" applyFont="1" applyFill="1" applyBorder="1" applyAlignment="1">
      <alignment horizontal="center" wrapText="1"/>
    </xf>
    <xf numFmtId="169" fontId="5" fillId="2" borderId="0" xfId="1" quotePrefix="1" applyNumberFormat="1" applyFont="1" applyFill="1" applyBorder="1" applyAlignment="1">
      <alignment horizontal="center" wrapText="1"/>
    </xf>
    <xf numFmtId="0" fontId="5" fillId="2" borderId="0" xfId="0" applyFont="1" applyFill="1" applyBorder="1"/>
    <xf numFmtId="170" fontId="5" fillId="2" borderId="1" xfId="1" quotePrefix="1" applyNumberFormat="1" applyFont="1" applyFill="1" applyBorder="1" applyAlignment="1">
      <alignment horizontal="center" wrapText="1"/>
    </xf>
    <xf numFmtId="170" fontId="5" fillId="2" borderId="0" xfId="1" quotePrefix="1" applyNumberFormat="1" applyFont="1" applyFill="1" applyBorder="1" applyAlignment="1">
      <alignment horizontal="center" wrapText="1"/>
    </xf>
    <xf numFmtId="44" fontId="0" fillId="0" borderId="0" xfId="2" applyNumberFormat="1" applyFont="1"/>
    <xf numFmtId="43" fontId="0" fillId="0" borderId="0" xfId="1" applyFont="1"/>
    <xf numFmtId="166" fontId="0" fillId="0" borderId="0" xfId="1" applyNumberFormat="1" applyFont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14" fillId="2" borderId="0" xfId="4" applyFont="1" applyFill="1" applyAlignment="1">
      <alignment horizontal="centerContinuous"/>
    </xf>
    <xf numFmtId="0" fontId="2" fillId="2" borderId="0" xfId="4" applyFill="1" applyAlignment="1">
      <alignment horizontal="centerContinuous"/>
    </xf>
    <xf numFmtId="0" fontId="10" fillId="2" borderId="0" xfId="4" applyFont="1" applyFill="1" applyBorder="1" applyAlignment="1">
      <alignment horizontal="centerContinuous"/>
    </xf>
    <xf numFmtId="0" fontId="0" fillId="2" borderId="0" xfId="0" applyFill="1" applyBorder="1"/>
    <xf numFmtId="0" fontId="11" fillId="2" borderId="0" xfId="4" applyFont="1" applyFill="1" applyAlignment="1">
      <alignment horizontal="centerContinuous"/>
    </xf>
    <xf numFmtId="172" fontId="0" fillId="2" borderId="0" xfId="0" applyNumberFormat="1" applyFill="1" applyBorder="1"/>
    <xf numFmtId="0" fontId="11" fillId="2" borderId="1" xfId="4" applyFont="1" applyFill="1" applyBorder="1" applyAlignment="1">
      <alignment horizontal="center" wrapText="1"/>
    </xf>
    <xf numFmtId="0" fontId="11" fillId="2" borderId="0" xfId="4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5" fillId="0" borderId="0" xfId="4" applyFont="1" applyFill="1" applyAlignment="1">
      <alignment horizontal="left" vertical="top"/>
    </xf>
    <xf numFmtId="0" fontId="15" fillId="0" borderId="0" xfId="4" applyFont="1" applyFill="1" applyAlignment="1"/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0" fillId="0" borderId="0" xfId="4" applyFont="1" applyFill="1" applyAlignment="1">
      <alignment horizontal="left" vertical="top"/>
    </xf>
    <xf numFmtId="0" fontId="10" fillId="0" borderId="0" xfId="4" applyFont="1" applyFill="1" applyAlignment="1">
      <alignment horizontal="left"/>
    </xf>
    <xf numFmtId="171" fontId="5" fillId="0" borderId="0" xfId="2" applyNumberFormat="1" applyFont="1" applyFill="1" applyBorder="1" applyAlignment="1">
      <alignment horizontal="right"/>
    </xf>
    <xf numFmtId="165" fontId="8" fillId="0" borderId="0" xfId="2" applyNumberFormat="1" applyFont="1" applyFill="1" applyBorder="1"/>
    <xf numFmtId="166" fontId="5" fillId="0" borderId="0" xfId="1" applyNumberFormat="1" applyFont="1" applyFill="1" applyBorder="1"/>
    <xf numFmtId="172" fontId="5" fillId="0" borderId="0" xfId="1" applyNumberFormat="1" applyFont="1" applyFill="1" applyBorder="1" applyAlignment="1">
      <alignment horizontal="right"/>
    </xf>
    <xf numFmtId="172" fontId="5" fillId="3" borderId="0" xfId="2" applyNumberFormat="1" applyFont="1" applyFill="1" applyBorder="1" applyAlignment="1">
      <alignment horizontal="right"/>
    </xf>
    <xf numFmtId="172" fontId="5" fillId="0" borderId="0" xfId="2" applyNumberFormat="1" applyFont="1" applyFill="1" applyBorder="1" applyAlignment="1">
      <alignment horizontal="right"/>
    </xf>
    <xf numFmtId="172" fontId="5" fillId="4" borderId="0" xfId="2" applyNumberFormat="1" applyFont="1" applyFill="1" applyBorder="1" applyAlignment="1">
      <alignment horizontal="right"/>
    </xf>
    <xf numFmtId="172" fontId="5" fillId="0" borderId="1" xfId="2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/>
    </xf>
    <xf numFmtId="0" fontId="15" fillId="0" borderId="0" xfId="4" applyFont="1" applyFill="1" applyAlignment="1">
      <alignment horizontal="left"/>
    </xf>
    <xf numFmtId="171" fontId="5" fillId="0" borderId="2" xfId="2" applyNumberFormat="1" applyFont="1" applyFill="1" applyBorder="1" applyAlignment="1">
      <alignment horizontal="right"/>
    </xf>
    <xf numFmtId="42" fontId="5" fillId="0" borderId="0" xfId="0" applyNumberFormat="1" applyFont="1" applyFill="1" applyBorder="1"/>
    <xf numFmtId="165" fontId="5" fillId="0" borderId="0" xfId="2" applyNumberFormat="1" applyFont="1" applyFill="1" applyBorder="1" applyAlignment="1">
      <alignment horizontal="right"/>
    </xf>
    <xf numFmtId="172" fontId="5" fillId="0" borderId="3" xfId="2" applyNumberFormat="1" applyFont="1" applyFill="1" applyBorder="1" applyAlignment="1">
      <alignment horizontal="right"/>
    </xf>
    <xf numFmtId="0" fontId="10" fillId="0" borderId="0" xfId="4" applyFont="1" applyFill="1" applyAlignment="1">
      <alignment horizontal="left" vertical="top" wrapText="1"/>
    </xf>
    <xf numFmtId="166" fontId="5" fillId="0" borderId="3" xfId="1" applyNumberFormat="1" applyFont="1" applyFill="1" applyBorder="1" applyAlignment="1">
      <alignment horizontal="right"/>
    </xf>
    <xf numFmtId="166" fontId="0" fillId="2" borderId="0" xfId="1" applyNumberFormat="1" applyFont="1" applyFill="1" applyBorder="1"/>
    <xf numFmtId="43" fontId="0" fillId="2" borderId="0" xfId="1" applyNumberFormat="1" applyFont="1" applyFill="1" applyBorder="1"/>
    <xf numFmtId="166" fontId="17" fillId="0" borderId="0" xfId="1" applyNumberFormat="1" applyFont="1" applyFill="1" applyBorder="1"/>
    <xf numFmtId="43" fontId="5" fillId="2" borderId="0" xfId="1" applyFont="1" applyFill="1" applyBorder="1"/>
    <xf numFmtId="49" fontId="6" fillId="2" borderId="0" xfId="0" applyNumberFormat="1" applyFont="1" applyFill="1" applyAlignment="1">
      <alignment horizontal="center" vertical="center"/>
    </xf>
    <xf numFmtId="0" fontId="0" fillId="2" borderId="0" xfId="0" applyFill="1"/>
    <xf numFmtId="49" fontId="5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8" fillId="0" borderId="0" xfId="0" applyFont="1" applyFill="1"/>
    <xf numFmtId="0" fontId="6" fillId="2" borderId="1" xfId="1" quotePrefix="1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left" vertical="top"/>
    </xf>
    <xf numFmtId="49" fontId="5" fillId="2" borderId="0" xfId="0" applyNumberFormat="1" applyFont="1" applyFill="1" applyAlignment="1">
      <alignment horizontal="center" vertical="center"/>
    </xf>
    <xf numFmtId="4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vertical="top" indent="2"/>
    </xf>
    <xf numFmtId="171" fontId="5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indent="2"/>
    </xf>
    <xf numFmtId="49" fontId="5" fillId="0" borderId="0" xfId="0" applyNumberFormat="1" applyFont="1" applyFill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172" fontId="5" fillId="0" borderId="1" xfId="1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center" vertical="center"/>
    </xf>
    <xf numFmtId="166" fontId="5" fillId="0" borderId="0" xfId="1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Border="1" applyAlignment="1">
      <alignment horizontal="right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 wrapText="1"/>
    </xf>
    <xf numFmtId="171" fontId="5" fillId="0" borderId="2" xfId="0" applyNumberFormat="1" applyFont="1" applyFill="1" applyBorder="1" applyAlignment="1">
      <alignment horizontal="right"/>
    </xf>
    <xf numFmtId="44" fontId="12" fillId="0" borderId="2" xfId="2" applyFont="1" applyFill="1" applyBorder="1" applyAlignment="1">
      <alignment horizontal="right"/>
    </xf>
    <xf numFmtId="44" fontId="5" fillId="0" borderId="2" xfId="2" applyFont="1" applyFill="1" applyBorder="1" applyAlignment="1">
      <alignment horizontal="right"/>
    </xf>
    <xf numFmtId="41" fontId="12" fillId="0" borderId="2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6" fillId="2" borderId="0" xfId="0" applyFont="1" applyFill="1" applyAlignment="1">
      <alignment horizontal="centerContinuous"/>
    </xf>
    <xf numFmtId="0" fontId="6" fillId="2" borderId="1" xfId="0" applyFont="1" applyFill="1" applyBorder="1" applyAlignment="1"/>
    <xf numFmtId="0" fontId="8" fillId="2" borderId="0" xfId="0" applyFont="1" applyFill="1"/>
    <xf numFmtId="0" fontId="16" fillId="2" borderId="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6" fillId="2" borderId="1" xfId="1" applyNumberFormat="1" applyFont="1" applyFill="1" applyBorder="1" applyAlignment="1">
      <alignment horizontal="center" wrapText="1"/>
    </xf>
    <xf numFmtId="0" fontId="18" fillId="2" borderId="0" xfId="0" applyFont="1" applyFill="1"/>
    <xf numFmtId="0" fontId="5" fillId="2" borderId="0" xfId="0" applyFont="1" applyFill="1" applyAlignment="1">
      <alignment horizontal="left"/>
    </xf>
    <xf numFmtId="44" fontId="5" fillId="2" borderId="0" xfId="2" applyFont="1" applyFill="1"/>
    <xf numFmtId="0" fontId="12" fillId="2" borderId="0" xfId="0" applyFont="1" applyFill="1" applyAlignment="1">
      <alignment horizontal="left"/>
    </xf>
    <xf numFmtId="171" fontId="5" fillId="2" borderId="0" xfId="2" applyNumberFormat="1" applyFont="1" applyFill="1"/>
    <xf numFmtId="0" fontId="5" fillId="2" borderId="0" xfId="0" applyFont="1" applyFill="1" applyAlignment="1">
      <alignment horizontal="left" wrapText="1"/>
    </xf>
    <xf numFmtId="172" fontId="5" fillId="2" borderId="0" xfId="0" applyNumberFormat="1" applyFont="1" applyFill="1"/>
    <xf numFmtId="41" fontId="5" fillId="2" borderId="0" xfId="0" applyNumberFormat="1" applyFont="1" applyFill="1"/>
    <xf numFmtId="0" fontId="19" fillId="0" borderId="0" xfId="0" applyFont="1" applyFill="1"/>
    <xf numFmtId="41" fontId="5" fillId="2" borderId="1" xfId="0" applyNumberFormat="1" applyFont="1" applyFill="1" applyBorder="1"/>
    <xf numFmtId="0" fontId="12" fillId="2" borderId="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72" fontId="5" fillId="2" borderId="3" xfId="0" applyNumberFormat="1" applyFont="1" applyFill="1" applyBorder="1"/>
    <xf numFmtId="41" fontId="5" fillId="2" borderId="3" xfId="0" applyNumberFormat="1" applyFont="1" applyFill="1" applyBorder="1"/>
    <xf numFmtId="0" fontId="20" fillId="2" borderId="0" xfId="6" applyFill="1"/>
    <xf numFmtId="44" fontId="5" fillId="2" borderId="0" xfId="0" applyNumberFormat="1" applyFont="1" applyFill="1"/>
    <xf numFmtId="41" fontId="5" fillId="2" borderId="0" xfId="0" applyNumberFormat="1" applyFont="1" applyFill="1" applyBorder="1"/>
    <xf numFmtId="172" fontId="5" fillId="2" borderId="1" xfId="0" applyNumberFormat="1" applyFont="1" applyFill="1" applyBorder="1"/>
    <xf numFmtId="44" fontId="5" fillId="2" borderId="0" xfId="0" applyNumberFormat="1" applyFont="1" applyFill="1" applyAlignment="1"/>
    <xf numFmtId="41" fontId="5" fillId="2" borderId="0" xfId="0" applyNumberFormat="1" applyFont="1" applyFill="1" applyAlignment="1"/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171" fontId="5" fillId="2" borderId="2" xfId="2" applyNumberFormat="1" applyFont="1" applyFill="1" applyBorder="1"/>
    <xf numFmtId="42" fontId="5" fillId="2" borderId="2" xfId="2" applyNumberFormat="1" applyFont="1" applyFill="1" applyBorder="1"/>
    <xf numFmtId="172" fontId="0" fillId="2" borderId="0" xfId="0" applyNumberFormat="1" applyFill="1"/>
    <xf numFmtId="171" fontId="5" fillId="2" borderId="0" xfId="2" applyNumberFormat="1" applyFont="1" applyFill="1" applyBorder="1"/>
    <xf numFmtId="42" fontId="5" fillId="2" borderId="0" xfId="2" applyNumberFormat="1" applyFont="1" applyFill="1" applyBorder="1"/>
    <xf numFmtId="0" fontId="12" fillId="2" borderId="0" xfId="0" applyFont="1" applyFill="1" applyBorder="1" applyAlignment="1">
      <alignment horizontal="left" vertical="center" wrapText="1"/>
    </xf>
    <xf numFmtId="171" fontId="5" fillId="2" borderId="0" xfId="2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center"/>
    </xf>
    <xf numFmtId="166" fontId="0" fillId="2" borderId="0" xfId="1" applyNumberFormat="1" applyFont="1" applyFill="1"/>
    <xf numFmtId="0" fontId="0" fillId="2" borderId="1" xfId="0" applyFill="1" applyBorder="1"/>
    <xf numFmtId="166" fontId="0" fillId="2" borderId="1" xfId="1" applyNumberFormat="1" applyFont="1" applyFill="1" applyBorder="1"/>
    <xf numFmtId="166" fontId="19" fillId="0" borderId="0" xfId="1" applyNumberFormat="1" applyFont="1" applyFill="1"/>
    <xf numFmtId="166" fontId="19" fillId="2" borderId="0" xfId="1" applyNumberFormat="1" applyFont="1" applyFill="1"/>
    <xf numFmtId="43" fontId="0" fillId="2" borderId="0" xfId="1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/>
    <xf numFmtId="0" fontId="5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3" fillId="2" borderId="0" xfId="4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</cellXfs>
  <cellStyles count="146">
    <cellStyle name="_ADFDI_DataEntryGridStyle" xfId="7"/>
    <cellStyle name="_ADFDI_DataEntryGridStyle_currency" xfId="8"/>
    <cellStyle name="_ADFDI_DataEntryGridStyle_integer" xfId="9"/>
    <cellStyle name="_ADFDI_FormBottomStyle" xfId="10"/>
    <cellStyle name="_ADFDI_FormDoubleClickCellStyle" xfId="11"/>
    <cellStyle name="_ADFDI_FormTopStyle" xfId="12"/>
    <cellStyle name="_ADFDI_HeaderStyle" xfId="13"/>
    <cellStyle name="_ADFDI_InputTextStyle" xfId="14"/>
    <cellStyle name="_ADFDI_InputTextStyle_Date" xfId="15"/>
    <cellStyle name="_ADFDI_LabelStyle" xfId="16"/>
    <cellStyle name="_ADFDI_OutputTextStyle" xfId="17"/>
    <cellStyle name="_ADFDI_ReadOnlyTableStyle" xfId="18"/>
    <cellStyle name="_ADFDI_TableCellROStyle" xfId="19"/>
    <cellStyle name="_ADFDI_TableCellStyle" xfId="20"/>
    <cellStyle name="_ADFDI_TableCellStyle_text" xfId="21"/>
    <cellStyle name="_ADFDI_TableChangedColumnStyle" xfId="22"/>
    <cellStyle name="_ADFDI_TableDoubleClickCellStyle" xfId="23"/>
    <cellStyle name="_ADFDI_TableFlagColumnStyle" xfId="24"/>
    <cellStyle name="_ADFDI_TableKeyCellStyle" xfId="25"/>
    <cellStyle name="_ADFDI_TriangleHeaderStyle" xfId="26"/>
    <cellStyle name="APPS_Default_Background" xfId="27"/>
    <cellStyle name="Branding Area" xfId="28"/>
    <cellStyle name="Column Header" xfId="29"/>
    <cellStyle name="Comma" xfId="1" builtinId="3"/>
    <cellStyle name="Comma 2" xfId="3"/>
    <cellStyle name="Comma 2 2" xfId="30"/>
    <cellStyle name="Comma 3" xfId="31"/>
    <cellStyle name="Comma 48" xfId="32"/>
    <cellStyle name="Comma 5" xfId="33"/>
    <cellStyle name="Comma 97" xfId="34"/>
    <cellStyle name="Currency" xfId="2" builtinId="4"/>
    <cellStyle name="Currency 11" xfId="35"/>
    <cellStyle name="Currency 2" xfId="36"/>
    <cellStyle name="Data Cell" xfId="37"/>
    <cellStyle name="Form Header" xfId="38"/>
    <cellStyle name="Form SubHeader" xfId="39"/>
    <cellStyle name="Indicator Cell" xfId="40"/>
    <cellStyle name="Input Text" xfId="41"/>
    <cellStyle name="Key Cell" xfId="42"/>
    <cellStyle name="Label" xfId="43"/>
    <cellStyle name="Normal" xfId="0" builtinId="0"/>
    <cellStyle name="Normal 10" xfId="44"/>
    <cellStyle name="Normal 100" xfId="45"/>
    <cellStyle name="Normal 11" xfId="46"/>
    <cellStyle name="Normal 12" xfId="47"/>
    <cellStyle name="Normal 2" xfId="4"/>
    <cellStyle name="Normal 2 10" xfId="48"/>
    <cellStyle name="Normal 2 16" xfId="49"/>
    <cellStyle name="Normal 2 2" xfId="50"/>
    <cellStyle name="Normal 2 2 2" xfId="51"/>
    <cellStyle name="Normal 2 3" xfId="52"/>
    <cellStyle name="Normal 2 6" xfId="6"/>
    <cellStyle name="Normal 2 6 2" xfId="53"/>
    <cellStyle name="Normal 25 2" xfId="54"/>
    <cellStyle name="Normal 27_Pelican Products SGP- Supporting Schedules-2011.10" xfId="55"/>
    <cellStyle name="Normal 3" xfId="5"/>
    <cellStyle name="Normal 3 13" xfId="56"/>
    <cellStyle name="Normal 3 13 2" xfId="57"/>
    <cellStyle name="Normal 3 2" xfId="58"/>
    <cellStyle name="Normal 3 2 2" xfId="59"/>
    <cellStyle name="Normal 3 2 4" xfId="60"/>
    <cellStyle name="Normal 3 3" xfId="61"/>
    <cellStyle name="Normal 3 3 2" xfId="62"/>
    <cellStyle name="Normal 4" xfId="63"/>
    <cellStyle name="Normal 4 2" xfId="64"/>
    <cellStyle name="Normal 4 3 2 4 3" xfId="65"/>
    <cellStyle name="Normal 5" xfId="66"/>
    <cellStyle name="Normal 5 2" xfId="67"/>
    <cellStyle name="Normal 6" xfId="68"/>
    <cellStyle name="Normal 6 2" xfId="69"/>
    <cellStyle name="Normal 7" xfId="70"/>
    <cellStyle name="Normal 7 2" xfId="71"/>
    <cellStyle name="Normal 8" xfId="72"/>
    <cellStyle name="Normal 9" xfId="73"/>
    <cellStyle name="Normal 9 2" xfId="74"/>
    <cellStyle name="Normal 99" xfId="75"/>
    <cellStyle name="Oracle Background Cell Color" xfId="76"/>
    <cellStyle name="Oracle Background Cell Color bld" xfId="77"/>
    <cellStyle name="Oracle Background Cell Color Last Downloaded" xfId="78"/>
    <cellStyle name="Oracle basic L" xfId="79"/>
    <cellStyle name="Oracle basic L bdr" xfId="80"/>
    <cellStyle name="Oracle basic L bdr date" xfId="81"/>
    <cellStyle name="Oracle basic L bdr date Time" xfId="82"/>
    <cellStyle name="Oracle basic L bdr Wrap" xfId="83"/>
    <cellStyle name="Oracle basic L Bld" xfId="84"/>
    <cellStyle name="Oracle basic L Bld bdr" xfId="85"/>
    <cellStyle name="Oracle basic L Bld bdr Wrap" xfId="86"/>
    <cellStyle name="Oracle basic L Bld Hdr" xfId="87"/>
    <cellStyle name="Oracle basic L Bld Wrap" xfId="88"/>
    <cellStyle name="Oracle basic L date" xfId="89"/>
    <cellStyle name="Oracle basic L Wrap" xfId="90"/>
    <cellStyle name="Oracle basic R" xfId="91"/>
    <cellStyle name="Oracle basic R bdr" xfId="92"/>
    <cellStyle name="Oracle basic R bdr Date" xfId="93"/>
    <cellStyle name="Oracle basic R bdr Wrap" xfId="94"/>
    <cellStyle name="Oracle basic R Bld" xfId="95"/>
    <cellStyle name="Oracle basic R Bld bdr" xfId="96"/>
    <cellStyle name="Oracle basic R Bld bdr Wrap" xfId="97"/>
    <cellStyle name="Oracle basic R Bld Wrap" xfId="98"/>
    <cellStyle name="Oracle basic R Date" xfId="99"/>
    <cellStyle name="Oracle basic R Wrap" xfId="100"/>
    <cellStyle name="Oracle Basic White Cell" xfId="101"/>
    <cellStyle name="Oracle Basic White Cell Amount" xfId="102"/>
    <cellStyle name="Oracle Basic White Cell Left Aligned" xfId="103"/>
    <cellStyle name="Oracle Basic White Cell Wrap" xfId="104"/>
    <cellStyle name="Oracle Basic White Cell_bold_topleftborder" xfId="105"/>
    <cellStyle name="Oracle Header Row Cell" xfId="106"/>
    <cellStyle name="Oracle Header Row Cell 2" xfId="107"/>
    <cellStyle name="Oracle Header Row Cell Wrap" xfId="108"/>
    <cellStyle name="Oracle Header Row Cell Wrap 2" xfId="109"/>
    <cellStyle name="Oracle Label  white Cell Color bld" xfId="110"/>
    <cellStyle name="Oracle Label Background Cell Color bld" xfId="111"/>
    <cellStyle name="Oracle Optional Cell (optional)" xfId="112"/>
    <cellStyle name="Oracle Optional Cell (optional) Wrap" xfId="113"/>
    <cellStyle name="Oracle Other Sections (optional)" xfId="114"/>
    <cellStyle name="Oracle Other Sections (optional) Wrap" xfId="115"/>
    <cellStyle name="Oracle Other Sections (optional)_GLPrototype_Excel_Template_03Dec2007" xfId="116"/>
    <cellStyle name="Oracle Page Header" xfId="117"/>
    <cellStyle name="Oracle Read Only Cell" xfId="118"/>
    <cellStyle name="Oracle Read Only Cell - Odd" xfId="119"/>
    <cellStyle name="Oracle Read Only Cell Amount" xfId="120"/>
    <cellStyle name="Oracle Read Only Cell Big Number" xfId="121"/>
    <cellStyle name="Oracle Read Only Cell Big Number Left Aligned" xfId="122"/>
    <cellStyle name="Oracle Read Only Cell Chang/Flag/Stat" xfId="123"/>
    <cellStyle name="Oracle Read Only Cell Chang/Flag/Stat 2" xfId="124"/>
    <cellStyle name="Oracle Read Only Cell Chang/Flag/Stat Wrap" xfId="125"/>
    <cellStyle name="Oracle Read Only Cell Chang/Flag/Stat_GLPrototype_Excel_Template_03Dec2007" xfId="126"/>
    <cellStyle name="Oracle Read Only Cell Changed" xfId="127"/>
    <cellStyle name="Oracle Read Only Cell Date" xfId="128"/>
    <cellStyle name="Oracle Read Only Cell Left Aligned" xfId="129"/>
    <cellStyle name="Oracle Read Only Cell Month Year" xfId="130"/>
    <cellStyle name="Oracle Read Only Cell w/Red" xfId="131"/>
    <cellStyle name="Oracle Read Only Cell w/Red Wrap" xfId="132"/>
    <cellStyle name="Oracle Read Only Cell Wrap" xfId="133"/>
    <cellStyle name="Oracle Required Cell (optional)" xfId="134"/>
    <cellStyle name="Oracle Required Cell (optional) Wrap" xfId="135"/>
    <cellStyle name="Oracle Subhead 1" xfId="136"/>
    <cellStyle name="Oracle SubHead 2" xfId="137"/>
    <cellStyle name="Oracle Subheader Row Cell" xfId="138"/>
    <cellStyle name="Oracle Subheader Row Cell Wrap" xfId="139"/>
    <cellStyle name="Output Text" xfId="140"/>
    <cellStyle name="Percent 10" xfId="141"/>
    <cellStyle name="Percent 2" xfId="142"/>
    <cellStyle name="Read Only Cell" xfId="143"/>
    <cellStyle name="Read-only Cell" xfId="144"/>
    <cellStyle name="Status Cell" xfId="145"/>
  </cellStyles>
  <dxfs count="4">
    <dxf>
      <fill>
        <patternFill patternType="solid">
          <fgColor indexed="64"/>
          <bgColor rgb="FFB7DEE8"/>
        </patternFill>
      </fill>
    </dxf>
    <dxf>
      <fill>
        <patternFill patternType="solid">
          <fgColor indexed="64"/>
          <bgColor rgb="FFB7DEE8"/>
        </patternFill>
      </fill>
    </dxf>
    <dxf>
      <fill>
        <patternFill patternType="solid">
          <fgColor indexed="64"/>
          <bgColor rgb="FFB7DEE8"/>
        </patternFill>
      </fill>
    </dxf>
    <dxf>
      <fill>
        <patternFill patternType="solid">
          <fgColor indexed="64"/>
          <bgColor rgb="FFB7DE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ActiveDisclosureHelp\Knowledge\RRD%20ActiveLink%20Demo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umaBiotechnology\QuarterlyReports\2016\PBYI-Q1-20160331\Project%20Document%20Library\Excel%20Workbooks\2016%20Q1%20Puma%2010-Q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8\Journal%20Entries\2%20-%20February\Deferred%20Rent%20-%20Feb'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umaBiotechnology\d3bbf2047cb94d839e1d49e7d99d6092\Project%20Document%20Library\Excel%20Workbooks\Puma%2010K%202017%20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ran\AppData\Local\Microsoft\Windows\Temporary%20Internet%20Files\Content.Outlook\0K71QVIU\Puma%2010K%202018%20v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forward - Dates"/>
      <sheetName val="Checksum"/>
      <sheetName val="BALANCE"/>
      <sheetName val="OPERATIONS"/>
      <sheetName val="COMPREHENSIVE INC"/>
      <sheetName val="CASH FLOW"/>
      <sheetName val="Narrative"/>
      <sheetName val="A &amp; D T1"/>
      <sheetName val="A &amp; D T2"/>
      <sheetName val="A &amp; D T3_T4"/>
      <sheetName val="Inventories"/>
      <sheetName val="PPE"/>
      <sheetName val="MDA T1"/>
      <sheetName val="Item 2"/>
      <sheetName val="Misc"/>
    </sheetNames>
    <sheetDataSet>
      <sheetData sheetId="0">
        <row r="29">
          <cell r="A29" t="str">
            <v>three months ended March 31, 2015</v>
          </cell>
        </row>
        <row r="30">
          <cell r="A30" t="str">
            <v>March 31, 2015</v>
          </cell>
        </row>
        <row r="31">
          <cell r="A31">
            <v>2014</v>
          </cell>
        </row>
        <row r="32">
          <cell r="A32" t="str">
            <v>December 31, 2014</v>
          </cell>
        </row>
        <row r="34">
          <cell r="A34">
            <v>2015</v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>
        <row r="10">
          <cell r="C10">
            <v>520.70000000000005</v>
          </cell>
        </row>
      </sheetData>
      <sheetData sheetId="11">
        <row r="11">
          <cell r="C11">
            <v>1544.9000000000005</v>
          </cell>
        </row>
      </sheetData>
      <sheetData sheetId="12" refreshError="1"/>
      <sheetData sheetId="13" refreshError="1"/>
      <sheetData sheetId="14">
        <row r="4">
          <cell r="C4">
            <v>2222.1</v>
          </cell>
        </row>
        <row r="5">
          <cell r="C5">
            <v>315.89999999999998</v>
          </cell>
        </row>
        <row r="11">
          <cell r="C11">
            <v>133.5</v>
          </cell>
        </row>
        <row r="30">
          <cell r="C30">
            <v>-25.8</v>
          </cell>
        </row>
        <row r="31">
          <cell r="C31">
            <v>4.8</v>
          </cell>
        </row>
        <row r="32">
          <cell r="C32">
            <v>0</v>
          </cell>
        </row>
        <row r="33">
          <cell r="C33">
            <v>-21</v>
          </cell>
        </row>
        <row r="39">
          <cell r="C39">
            <v>277.60000000000002</v>
          </cell>
        </row>
        <row r="40">
          <cell r="C40">
            <v>3237.7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input"/>
      <sheetName val="Checksums"/>
      <sheetName val="Narratives"/>
      <sheetName val="TB"/>
      <sheetName val="BS"/>
      <sheetName val="IS"/>
      <sheetName val="CL"/>
      <sheetName val="SE"/>
      <sheetName val="CF"/>
      <sheetName val="Notes-Investment"/>
      <sheetName val="Note-Prepaid"/>
      <sheetName val="Note-PPE"/>
      <sheetName val="Note-Accrued Exp"/>
      <sheetName val="Notes-123R&amp;Warrants"/>
      <sheetName val="Non- GAAP"/>
      <sheetName val="MD&amp;A summary"/>
      <sheetName val="Liquidity and capital resources"/>
      <sheetName val="Exhibits"/>
    </sheetNames>
    <sheetDataSet>
      <sheetData sheetId="0">
        <row r="4">
          <cell r="B4">
            <v>2016</v>
          </cell>
        </row>
      </sheetData>
      <sheetData sheetId="1"/>
      <sheetData sheetId="2">
        <row r="2">
          <cell r="D2" t="str">
            <v>March 31, 2016</v>
          </cell>
        </row>
        <row r="3">
          <cell r="D3">
            <v>42493</v>
          </cell>
        </row>
      </sheetData>
      <sheetData sheetId="3"/>
      <sheetData sheetId="4">
        <row r="21">
          <cell r="C21">
            <v>14068</v>
          </cell>
        </row>
      </sheetData>
      <sheetData sheetId="5">
        <row r="13">
          <cell r="B13">
            <v>-71246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Puma Biotech US</v>
          </cell>
        </row>
        <row r="4">
          <cell r="D4" t="str">
            <v>Spreadsheet</v>
          </cell>
        </row>
        <row r="6">
          <cell r="D6" t="str">
            <v>AdjQ1-18</v>
          </cell>
          <cell r="E6" t="str">
            <v>Mar-18</v>
          </cell>
          <cell r="F6" t="str">
            <v>Feb-18</v>
          </cell>
          <cell r="G6" t="str">
            <v>Jan-18</v>
          </cell>
        </row>
        <row r="8">
          <cell r="D8" t="str">
            <v>AdjQ1-18</v>
          </cell>
        </row>
        <row r="10">
          <cell r="D10" t="str">
            <v>USD</v>
          </cell>
          <cell r="E10" t="str">
            <v>EUR</v>
          </cell>
          <cell r="F10" t="str">
            <v>GBP</v>
          </cell>
          <cell r="G10" t="str">
            <v>JPY</v>
          </cell>
          <cell r="H10" t="str">
            <v>ADP</v>
          </cell>
          <cell r="I10" t="str">
            <v>AED</v>
          </cell>
          <cell r="J10" t="str">
            <v>AFN</v>
          </cell>
          <cell r="K10" t="str">
            <v>ALL</v>
          </cell>
          <cell r="L10" t="str">
            <v>AMD</v>
          </cell>
          <cell r="M10" t="str">
            <v>ANG</v>
          </cell>
          <cell r="N10" t="str">
            <v>AOA</v>
          </cell>
          <cell r="O10" t="str">
            <v>AON</v>
          </cell>
          <cell r="P10" t="str">
            <v>ARS</v>
          </cell>
          <cell r="Q10" t="str">
            <v>ATS</v>
          </cell>
          <cell r="R10" t="str">
            <v>AUD</v>
          </cell>
          <cell r="S10" t="str">
            <v>AWG</v>
          </cell>
          <cell r="T10" t="str">
            <v>AZN</v>
          </cell>
          <cell r="U10" t="str">
            <v>BAM</v>
          </cell>
          <cell r="V10" t="str">
            <v>BBD</v>
          </cell>
          <cell r="W10" t="str">
            <v>BDT</v>
          </cell>
          <cell r="X10" t="str">
            <v>BEF</v>
          </cell>
          <cell r="Y10" t="str">
            <v>BGL</v>
          </cell>
          <cell r="Z10" t="str">
            <v>BGN</v>
          </cell>
          <cell r="AA10" t="str">
            <v>BHD</v>
          </cell>
          <cell r="AB10" t="str">
            <v>BIF</v>
          </cell>
          <cell r="AC10" t="str">
            <v>BMD</v>
          </cell>
          <cell r="AD10" t="str">
            <v>BND</v>
          </cell>
          <cell r="AE10" t="str">
            <v>BOB</v>
          </cell>
          <cell r="AF10" t="str">
            <v>BOV</v>
          </cell>
          <cell r="AG10" t="str">
            <v>BRL</v>
          </cell>
          <cell r="AH10" t="str">
            <v>BSD</v>
          </cell>
          <cell r="AI10" t="str">
            <v>BTN</v>
          </cell>
          <cell r="AJ10" t="str">
            <v>BWP</v>
          </cell>
          <cell r="AK10" t="str">
            <v>BYB</v>
          </cell>
          <cell r="AL10" t="str">
            <v>BYR</v>
          </cell>
          <cell r="AM10" t="str">
            <v>BZD</v>
          </cell>
          <cell r="AN10" t="str">
            <v>CAD</v>
          </cell>
          <cell r="AO10" t="str">
            <v>CDF</v>
          </cell>
          <cell r="AP10" t="str">
            <v>CHE</v>
          </cell>
          <cell r="AQ10" t="str">
            <v>CHF</v>
          </cell>
          <cell r="AR10" t="str">
            <v>CHW</v>
          </cell>
          <cell r="AS10" t="str">
            <v>CLF</v>
          </cell>
          <cell r="AT10" t="str">
            <v>CLP</v>
          </cell>
          <cell r="AU10" t="str">
            <v>CNY</v>
          </cell>
          <cell r="AV10" t="str">
            <v>COP</v>
          </cell>
          <cell r="AW10" t="str">
            <v>COU</v>
          </cell>
          <cell r="AX10" t="str">
            <v>CRC</v>
          </cell>
          <cell r="AY10" t="str">
            <v>CUP</v>
          </cell>
          <cell r="AZ10" t="str">
            <v>CVE</v>
          </cell>
          <cell r="BA10" t="str">
            <v>CYP</v>
          </cell>
          <cell r="BB10" t="str">
            <v>CZK</v>
          </cell>
          <cell r="BC10" t="str">
            <v>DEM</v>
          </cell>
          <cell r="BD10" t="str">
            <v>DJF</v>
          </cell>
          <cell r="BE10" t="str">
            <v>DKK</v>
          </cell>
          <cell r="BF10" t="str">
            <v>DOP</v>
          </cell>
          <cell r="BG10" t="str">
            <v>DZD</v>
          </cell>
          <cell r="BH10" t="str">
            <v>ECS</v>
          </cell>
          <cell r="BI10" t="str">
            <v>ECV</v>
          </cell>
          <cell r="BJ10" t="str">
            <v>EEK</v>
          </cell>
          <cell r="BK10" t="str">
            <v>EGP</v>
          </cell>
          <cell r="BL10" t="str">
            <v>ERN</v>
          </cell>
          <cell r="BM10" t="str">
            <v>ESP</v>
          </cell>
          <cell r="BN10" t="str">
            <v>ETB</v>
          </cell>
          <cell r="BO10" t="str">
            <v>FIM</v>
          </cell>
          <cell r="BP10" t="str">
            <v>FJD</v>
          </cell>
          <cell r="BQ10" t="str">
            <v>FKP</v>
          </cell>
          <cell r="BR10" t="str">
            <v>FRF</v>
          </cell>
          <cell r="BS10" t="str">
            <v>GEK</v>
          </cell>
          <cell r="BT10" t="str">
            <v>GEL</v>
          </cell>
          <cell r="BU10" t="str">
            <v>GHC</v>
          </cell>
          <cell r="BV10" t="str">
            <v>GHS</v>
          </cell>
          <cell r="BW10" t="str">
            <v>GIP</v>
          </cell>
          <cell r="BX10" t="str">
            <v>GMD</v>
          </cell>
          <cell r="BY10" t="str">
            <v>GNF</v>
          </cell>
          <cell r="BZ10" t="str">
            <v>GRD</v>
          </cell>
          <cell r="CA10" t="str">
            <v>GTQ</v>
          </cell>
          <cell r="CB10" t="str">
            <v>GWP</v>
          </cell>
          <cell r="CC10" t="str">
            <v>GYD</v>
          </cell>
          <cell r="CD10" t="str">
            <v>HKD</v>
          </cell>
          <cell r="CE10" t="str">
            <v>HNL</v>
          </cell>
          <cell r="CF10" t="str">
            <v>HRD</v>
          </cell>
          <cell r="CG10" t="str">
            <v>HRK</v>
          </cell>
          <cell r="CH10" t="str">
            <v>HTG</v>
          </cell>
          <cell r="CI10" t="str">
            <v>HUF</v>
          </cell>
          <cell r="CJ10" t="str">
            <v>IDR</v>
          </cell>
          <cell r="CK10" t="str">
            <v>IEP</v>
          </cell>
          <cell r="CL10" t="str">
            <v>ILS</v>
          </cell>
          <cell r="CM10" t="str">
            <v>INR</v>
          </cell>
          <cell r="CN10" t="str">
            <v>IQD</v>
          </cell>
          <cell r="CO10" t="str">
            <v>IRR</v>
          </cell>
          <cell r="CP10" t="str">
            <v>ISK</v>
          </cell>
          <cell r="CQ10" t="str">
            <v>ITL</v>
          </cell>
          <cell r="CR10" t="str">
            <v>JMD</v>
          </cell>
          <cell r="CS10" t="str">
            <v>JOD</v>
          </cell>
          <cell r="CT10" t="str">
            <v>KES</v>
          </cell>
          <cell r="CU10" t="str">
            <v>KGS</v>
          </cell>
          <cell r="CV10" t="str">
            <v>KHR</v>
          </cell>
          <cell r="CW10" t="str">
            <v>KMF</v>
          </cell>
          <cell r="CX10" t="str">
            <v>KPW</v>
          </cell>
          <cell r="CY10" t="str">
            <v>KRW</v>
          </cell>
          <cell r="CZ10" t="str">
            <v>KWD</v>
          </cell>
          <cell r="DA10" t="str">
            <v>KYD</v>
          </cell>
          <cell r="DB10" t="str">
            <v>KZT</v>
          </cell>
          <cell r="DC10" t="str">
            <v>LAK</v>
          </cell>
          <cell r="DD10" t="str">
            <v>LBP</v>
          </cell>
          <cell r="DE10" t="str">
            <v>LKR</v>
          </cell>
          <cell r="DF10" t="str">
            <v>LRD</v>
          </cell>
          <cell r="DG10" t="str">
            <v>LSL</v>
          </cell>
          <cell r="DH10" t="str">
            <v>LUF</v>
          </cell>
          <cell r="DI10" t="str">
            <v>LVL</v>
          </cell>
          <cell r="DJ10" t="str">
            <v>LVR</v>
          </cell>
          <cell r="DK10" t="str">
            <v>LYD</v>
          </cell>
          <cell r="DL10" t="str">
            <v>MAD</v>
          </cell>
          <cell r="DM10" t="str">
            <v>MDL</v>
          </cell>
          <cell r="DN10" t="str">
            <v>MGA</v>
          </cell>
          <cell r="DO10" t="str">
            <v>MKD</v>
          </cell>
          <cell r="DP10" t="str">
            <v>MMK</v>
          </cell>
          <cell r="DQ10" t="str">
            <v>MNT</v>
          </cell>
          <cell r="DR10" t="str">
            <v>MOP</v>
          </cell>
          <cell r="DS10" t="str">
            <v>MRO</v>
          </cell>
          <cell r="DT10" t="str">
            <v>MTL</v>
          </cell>
          <cell r="DU10" t="str">
            <v>MUR</v>
          </cell>
          <cell r="DV10" t="str">
            <v>MVR</v>
          </cell>
          <cell r="DW10" t="str">
            <v>MWK</v>
          </cell>
          <cell r="DX10" t="str">
            <v>MXN</v>
          </cell>
          <cell r="DY10" t="str">
            <v>MXV</v>
          </cell>
          <cell r="DZ10" t="str">
            <v>MYR</v>
          </cell>
          <cell r="EA10" t="str">
            <v>MZN</v>
          </cell>
          <cell r="EB10" t="str">
            <v>NAD</v>
          </cell>
          <cell r="EC10" t="str">
            <v>NGN</v>
          </cell>
          <cell r="ED10" t="str">
            <v>NIO</v>
          </cell>
          <cell r="EE10" t="str">
            <v>NLG</v>
          </cell>
          <cell r="EF10" t="str">
            <v>NOK</v>
          </cell>
          <cell r="EG10" t="str">
            <v>NPR</v>
          </cell>
          <cell r="EH10" t="str">
            <v>NZD</v>
          </cell>
          <cell r="EI10" t="str">
            <v>OMR</v>
          </cell>
          <cell r="EJ10" t="str">
            <v>PAB</v>
          </cell>
          <cell r="EK10" t="str">
            <v>PEN</v>
          </cell>
          <cell r="EL10" t="str">
            <v>PGK</v>
          </cell>
          <cell r="EM10" t="str">
            <v>PHP</v>
          </cell>
          <cell r="EN10" t="str">
            <v>PKR</v>
          </cell>
          <cell r="EO10" t="str">
            <v>PLN</v>
          </cell>
          <cell r="EP10" t="str">
            <v>PLZ</v>
          </cell>
          <cell r="EQ10" t="str">
            <v>PTE</v>
          </cell>
          <cell r="ER10" t="str">
            <v>PYG</v>
          </cell>
          <cell r="ES10" t="str">
            <v>QAR</v>
          </cell>
          <cell r="ET10" t="str">
            <v>RON</v>
          </cell>
          <cell r="EU10" t="str">
            <v>RSD</v>
          </cell>
          <cell r="EV10" t="str">
            <v>RUB</v>
          </cell>
          <cell r="EW10" t="str">
            <v>RUR</v>
          </cell>
          <cell r="EX10" t="str">
            <v>RWF</v>
          </cell>
          <cell r="EY10" t="str">
            <v>SAR</v>
          </cell>
          <cell r="EZ10" t="str">
            <v>SBD</v>
          </cell>
          <cell r="FA10" t="str">
            <v>SCR</v>
          </cell>
          <cell r="FB10" t="str">
            <v>SDG</v>
          </cell>
          <cell r="FC10" t="str">
            <v>SEK</v>
          </cell>
          <cell r="FD10" t="str">
            <v>SGD</v>
          </cell>
          <cell r="FE10" t="str">
            <v>SHP</v>
          </cell>
          <cell r="FF10" t="str">
            <v>SIT</v>
          </cell>
          <cell r="FG10" t="str">
            <v>SKK</v>
          </cell>
          <cell r="FH10" t="str">
            <v>SLL</v>
          </cell>
          <cell r="FI10" t="str">
            <v>SOS</v>
          </cell>
          <cell r="FJ10" t="str">
            <v>SRD</v>
          </cell>
          <cell r="FK10" t="str">
            <v>SSP</v>
          </cell>
          <cell r="FL10" t="str">
            <v>STAT</v>
          </cell>
          <cell r="FM10" t="str">
            <v>STD</v>
          </cell>
          <cell r="FN10" t="str">
            <v>SVC</v>
          </cell>
          <cell r="FO10" t="str">
            <v>SYP</v>
          </cell>
          <cell r="FP10" t="str">
            <v>SZL</v>
          </cell>
          <cell r="FQ10" t="str">
            <v>THB</v>
          </cell>
          <cell r="FR10" t="str">
            <v>TJR</v>
          </cell>
          <cell r="FS10" t="str">
            <v>TJS</v>
          </cell>
          <cell r="FT10" t="str">
            <v>TMM</v>
          </cell>
          <cell r="FU10" t="str">
            <v>TND</v>
          </cell>
          <cell r="FV10" t="str">
            <v>TOP</v>
          </cell>
          <cell r="FW10" t="str">
            <v>TPE</v>
          </cell>
          <cell r="FX10" t="str">
            <v>TRY</v>
          </cell>
          <cell r="FY10" t="str">
            <v>TTD</v>
          </cell>
          <cell r="FZ10" t="str">
            <v>TWD</v>
          </cell>
          <cell r="GA10" t="str">
            <v>TZS</v>
          </cell>
          <cell r="GB10" t="str">
            <v>UAH</v>
          </cell>
          <cell r="GC10" t="str">
            <v>UAK</v>
          </cell>
          <cell r="GD10" t="str">
            <v>UGX</v>
          </cell>
          <cell r="GE10" t="str">
            <v>USN</v>
          </cell>
          <cell r="GF10" t="str">
            <v>USS</v>
          </cell>
          <cell r="GG10" t="str">
            <v>UYI</v>
          </cell>
          <cell r="GH10" t="str">
            <v>UYU</v>
          </cell>
          <cell r="GI10" t="str">
            <v>UZS</v>
          </cell>
          <cell r="GJ10" t="str">
            <v>VEF</v>
          </cell>
          <cell r="GK10" t="str">
            <v>VND</v>
          </cell>
          <cell r="GL10" t="str">
            <v>VUV</v>
          </cell>
          <cell r="GM10" t="str">
            <v>WST</v>
          </cell>
          <cell r="GN10" t="str">
            <v>XAF</v>
          </cell>
          <cell r="GO10" t="str">
            <v>XAG</v>
          </cell>
          <cell r="GP10" t="str">
            <v>XAU</v>
          </cell>
          <cell r="GQ10" t="str">
            <v>XB5</v>
          </cell>
          <cell r="GR10" t="str">
            <v>XBA</v>
          </cell>
          <cell r="GS10" t="str">
            <v>XBB</v>
          </cell>
          <cell r="GT10" t="str">
            <v>XBC</v>
          </cell>
          <cell r="GU10" t="str">
            <v>XBD</v>
          </cell>
          <cell r="GV10" t="str">
            <v>XCD</v>
          </cell>
          <cell r="GW10" t="str">
            <v>XDR</v>
          </cell>
          <cell r="GX10" t="str">
            <v>XEU</v>
          </cell>
          <cell r="GY10" t="str">
            <v>XFO</v>
          </cell>
          <cell r="GZ10" t="str">
            <v>XFU</v>
          </cell>
          <cell r="HA10" t="str">
            <v>XOF</v>
          </cell>
          <cell r="HB10" t="str">
            <v>XPD</v>
          </cell>
          <cell r="HC10" t="str">
            <v>XPF</v>
          </cell>
          <cell r="HD10" t="str">
            <v>XPT</v>
          </cell>
          <cell r="HE10" t="str">
            <v>XTS</v>
          </cell>
          <cell r="HF10" t="str">
            <v>XXX</v>
          </cell>
          <cell r="HG10" t="str">
            <v>YER</v>
          </cell>
          <cell r="HH10" t="str">
            <v>YUM</v>
          </cell>
          <cell r="HI10" t="str">
            <v>YUN</v>
          </cell>
          <cell r="HJ10" t="str">
            <v>ZAL</v>
          </cell>
          <cell r="HK10" t="str">
            <v>ZAR</v>
          </cell>
          <cell r="HL10" t="str">
            <v>ZMW</v>
          </cell>
          <cell r="HM10" t="str">
            <v>ZRN</v>
          </cell>
          <cell r="HN10" t="str">
            <v>ZWD</v>
          </cell>
        </row>
        <row r="12">
          <cell r="D12" t="str">
            <v>Corporate</v>
          </cell>
          <cell r="E12" t="str">
            <v>Fixed</v>
          </cell>
          <cell r="F12" t="str">
            <v>Spot</v>
          </cell>
          <cell r="G12" t="str">
            <v>User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input"/>
      <sheetName val="Trial Balance"/>
      <sheetName val="TB"/>
      <sheetName val="BS"/>
      <sheetName val="IS"/>
      <sheetName val="CL"/>
      <sheetName val="SE"/>
      <sheetName val="CF"/>
      <sheetName val="Notes-Investment"/>
      <sheetName val="Note-AR"/>
      <sheetName val="Note-Prepaid"/>
      <sheetName val="Note-PPE"/>
      <sheetName val="Note-intangible"/>
      <sheetName val="Intangible Remaining Life"/>
      <sheetName val="Debt"/>
      <sheetName val="Note-Accrued Exp"/>
      <sheetName val="Notes-123R&amp;Warrants"/>
      <sheetName val="Liquidity and capital resources"/>
      <sheetName val="Note- Taxes"/>
      <sheetName val="Commitments and Contingencies"/>
      <sheetName val="Revenue 10 percent"/>
      <sheetName val="Future Min Lease Payments"/>
      <sheetName val="Share prices"/>
      <sheetName val="Clin Trial Contracts"/>
      <sheetName val="SUMMIT Efficacy Summary"/>
      <sheetName val="Chart"/>
      <sheetName val="Control Study Data"/>
      <sheetName val="Note - Quarterly Financial Data"/>
      <sheetName val="MD&amp;A summary"/>
      <sheetName val="Non- GAAP"/>
      <sheetName val="Q1 2016"/>
      <sheetName val="Q1 2017"/>
      <sheetName val="Selected Financi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input"/>
      <sheetName val="Puma Ltd TB"/>
      <sheetName val="P&amp;L Mapping Analysis"/>
      <sheetName val="TB"/>
      <sheetName val="BS"/>
      <sheetName val="IS"/>
      <sheetName val="CL"/>
      <sheetName val="SE"/>
      <sheetName val="CF"/>
      <sheetName val="CF Worksheet"/>
      <sheetName val="Revenue 10 percent"/>
      <sheetName val="Notes-Investment"/>
      <sheetName val="Note-AR"/>
      <sheetName val="Note3 Note-Prepaid"/>
      <sheetName val="Note4 Other Current Assets"/>
      <sheetName val="Note5 PPE"/>
      <sheetName val="Note6 intangible"/>
      <sheetName val="Note6 Intangible Remaining Life"/>
      <sheetName val="Note7 Accrued Exp"/>
      <sheetName val="Note8 Debt"/>
      <sheetName val="Notes9 Stockholders Equity"/>
      <sheetName val="Note 11 Note- Taxes"/>
      <sheetName val="Note13 Quarterly Financial Data"/>
      <sheetName val="Liquidity and capital resources"/>
      <sheetName val="MD&amp;A summary"/>
      <sheetName val="Non- GAAP"/>
      <sheetName val="MDA_SG&amp;A"/>
      <sheetName val="MDA R&amp;D"/>
      <sheetName val="Selected Financial data"/>
      <sheetName val="Non- GAAP Diluted"/>
      <sheetName val="P7 Phase Chart"/>
      <sheetName val="P15 Control Study Data2018"/>
      <sheetName val="P17 SUMMIT Efficacy Summary"/>
      <sheetName val="P19 Phase 2 Summit"/>
      <sheetName val="Index chart"/>
      <sheetName val="Future Min Lease Payments"/>
      <sheetName val="Share prices"/>
      <sheetName val="Exhibits - updated"/>
      <sheetName val="Sheet1"/>
      <sheetName val="Commitments and Contingencies"/>
      <sheetName val="Clin Trial Contracts"/>
      <sheetName val="Chart"/>
      <sheetName val="Control Study Data"/>
      <sheetName val="Q1 2016"/>
      <sheetName val="Q1 2017"/>
    </sheetNames>
    <sheetDataSet>
      <sheetData sheetId="0">
        <row r="4">
          <cell r="B4">
            <v>2018</v>
          </cell>
        </row>
        <row r="5">
          <cell r="B5" t="str">
            <v>December 31,</v>
          </cell>
        </row>
        <row r="6">
          <cell r="B6" t="str">
            <v>December 31,</v>
          </cell>
        </row>
        <row r="7">
          <cell r="B7">
            <v>2017</v>
          </cell>
        </row>
        <row r="14">
          <cell r="B14" t="str">
            <v>For the Year Ended December 31,</v>
          </cell>
        </row>
      </sheetData>
      <sheetData sheetId="1" refreshError="1"/>
      <sheetData sheetId="2" refreshError="1"/>
      <sheetData sheetId="3">
        <row r="71">
          <cell r="P71">
            <v>-10000000</v>
          </cell>
        </row>
        <row r="72">
          <cell r="P72">
            <v>359135.22</v>
          </cell>
        </row>
        <row r="73">
          <cell r="P73">
            <v>0</v>
          </cell>
        </row>
        <row r="74">
          <cell r="P74">
            <v>432009.25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231">
          <cell r="T231">
            <v>-686485.21</v>
          </cell>
        </row>
        <row r="234">
          <cell r="T234">
            <v>10984680.060000001</v>
          </cell>
        </row>
        <row r="237">
          <cell r="T237">
            <v>-1110100.7</v>
          </cell>
        </row>
        <row r="400">
          <cell r="P400">
            <v>-215025927.16999999</v>
          </cell>
        </row>
        <row r="401">
          <cell r="P401">
            <v>-369723.9</v>
          </cell>
        </row>
        <row r="402">
          <cell r="P402">
            <v>-30499970</v>
          </cell>
        </row>
        <row r="403">
          <cell r="P403">
            <v>4943156.49</v>
          </cell>
        </row>
        <row r="404">
          <cell r="P404">
            <v>1092851.1299999999</v>
          </cell>
        </row>
        <row r="405">
          <cell r="P405">
            <v>137237.82</v>
          </cell>
        </row>
        <row r="406">
          <cell r="P406">
            <v>929469.75</v>
          </cell>
        </row>
        <row r="407">
          <cell r="P407">
            <v>309576.75</v>
          </cell>
        </row>
        <row r="408">
          <cell r="P408">
            <v>4005297.23</v>
          </cell>
        </row>
        <row r="409">
          <cell r="P409">
            <v>1820180.59</v>
          </cell>
        </row>
        <row r="410">
          <cell r="P410">
            <v>876040.76</v>
          </cell>
        </row>
        <row r="501">
          <cell r="P501">
            <v>0</v>
          </cell>
        </row>
        <row r="502">
          <cell r="P502">
            <v>0</v>
          </cell>
        </row>
        <row r="1114">
          <cell r="Q1114">
            <v>34621357.210000001</v>
          </cell>
          <cell r="R1114">
            <v>145063174.37668043</v>
          </cell>
          <cell r="S1114">
            <v>164654876.86901847</v>
          </cell>
          <cell r="U1114">
            <v>613522.14</v>
          </cell>
          <cell r="V1114">
            <v>100427.78526865</v>
          </cell>
        </row>
        <row r="1123">
          <cell r="M1123">
            <v>108419073.77008441</v>
          </cell>
        </row>
        <row r="1124">
          <cell r="M1124">
            <v>4319403.1500000004</v>
          </cell>
        </row>
        <row r="1125">
          <cell r="M1125">
            <v>57002456.68</v>
          </cell>
        </row>
        <row r="1126">
          <cell r="M1126">
            <v>14926523.034159999</v>
          </cell>
        </row>
        <row r="1127">
          <cell r="M1127">
            <v>20772612.870000001</v>
          </cell>
        </row>
        <row r="1128">
          <cell r="M1128">
            <v>2624741.4700000044</v>
          </cell>
        </row>
        <row r="1129">
          <cell r="M1129">
            <v>2911215.17</v>
          </cell>
        </row>
        <row r="1130">
          <cell r="M1130">
            <v>3962519.66</v>
          </cell>
        </row>
        <row r="1131">
          <cell r="M1131">
            <v>1099054.6499999999</v>
          </cell>
        </row>
        <row r="1132">
          <cell r="M1132">
            <v>44407894.82</v>
          </cell>
        </row>
        <row r="1133">
          <cell r="M1133">
            <v>-20684165.129999999</v>
          </cell>
        </row>
        <row r="1134">
          <cell r="M1134">
            <v>-37429450.21292422</v>
          </cell>
        </row>
        <row r="1135">
          <cell r="M1135">
            <v>-10000000</v>
          </cell>
        </row>
        <row r="1136">
          <cell r="M1136">
            <v>-5815489.6299999999</v>
          </cell>
        </row>
        <row r="1137">
          <cell r="M1137">
            <v>-151885756.40000001</v>
          </cell>
        </row>
        <row r="1138">
          <cell r="M1138">
            <v>-3832.33</v>
          </cell>
        </row>
        <row r="1139">
          <cell r="M1139">
            <v>-1236354953.8</v>
          </cell>
        </row>
        <row r="1140">
          <cell r="M1140">
            <v>2.8</v>
          </cell>
        </row>
        <row r="1141">
          <cell r="M1141">
            <v>11794.39</v>
          </cell>
        </row>
        <row r="1142">
          <cell r="M1142">
            <v>1088465568.5899999</v>
          </cell>
        </row>
        <row r="1143">
          <cell r="M1143">
            <v>113250786.45096759</v>
          </cell>
        </row>
      </sheetData>
      <sheetData sheetId="4" refreshError="1"/>
      <sheetData sheetId="5" refreshError="1"/>
      <sheetData sheetId="6" refreshError="1"/>
      <sheetData sheetId="7">
        <row r="35">
          <cell r="G35">
            <v>1236355</v>
          </cell>
        </row>
      </sheetData>
      <sheetData sheetId="8" refreshError="1"/>
      <sheetData sheetId="9">
        <row r="1">
          <cell r="A1" t="str">
            <v>PUMA BIOTECHNOLOGY, INC. AND SUBSIDIARY</v>
          </cell>
        </row>
        <row r="2">
          <cell r="A2" t="str">
            <v>CONSOLIDATED STATEMENTS OF CASH FLOWS - Worksheet</v>
          </cell>
        </row>
        <row r="3">
          <cell r="A3" t="str">
            <v>Q3 2018</v>
          </cell>
        </row>
        <row r="6">
          <cell r="C6">
            <v>43465</v>
          </cell>
        </row>
        <row r="7">
          <cell r="C7">
            <v>43100</v>
          </cell>
        </row>
        <row r="8">
          <cell r="C8" t="str">
            <v>Change</v>
          </cell>
        </row>
        <row r="9">
          <cell r="A9" t="str">
            <v>Operating activities:</v>
          </cell>
        </row>
        <row r="10">
          <cell r="A10" t="str">
            <v>Net loss</v>
          </cell>
          <cell r="C10">
            <v>-113250</v>
          </cell>
        </row>
        <row r="11">
          <cell r="A11" t="str">
            <v>Adjustments to reconcile net loss to net cash used in operating activities:</v>
          </cell>
        </row>
        <row r="12">
          <cell r="A12" t="str">
            <v>Depreciation and amortization</v>
          </cell>
          <cell r="C12">
            <v>7384</v>
          </cell>
        </row>
        <row r="13">
          <cell r="A13" t="str">
            <v>Stock-based compensation</v>
          </cell>
          <cell r="C13">
            <v>86938.753550000009</v>
          </cell>
        </row>
        <row r="14">
          <cell r="A14" t="str">
            <v>Debt modification fees</v>
          </cell>
          <cell r="C14">
            <v>289</v>
          </cell>
        </row>
        <row r="15">
          <cell r="A15" t="str">
            <v>Changes in operating assets and liabilities:</v>
          </cell>
        </row>
        <row r="16">
          <cell r="A16" t="str">
            <v>Accounts receivable, net</v>
          </cell>
          <cell r="C16">
            <v>-11103</v>
          </cell>
        </row>
        <row r="17">
          <cell r="A17" t="str">
            <v>Inventory</v>
          </cell>
          <cell r="C17">
            <v>-596</v>
          </cell>
        </row>
        <row r="18">
          <cell r="A18" t="str">
            <v>Prepaid expenses and other</v>
          </cell>
          <cell r="C18">
            <v>-1040</v>
          </cell>
        </row>
        <row r="19">
          <cell r="A19" t="str">
            <v>Other current assets</v>
          </cell>
          <cell r="C19">
            <v>-2911</v>
          </cell>
        </row>
        <row r="20">
          <cell r="A20" t="str">
            <v>Accounts payable</v>
          </cell>
          <cell r="C20">
            <v>-7008</v>
          </cell>
        </row>
        <row r="21">
          <cell r="A21" t="str">
            <v>Accrued expenses</v>
          </cell>
          <cell r="C21">
            <v>6782</v>
          </cell>
        </row>
        <row r="22">
          <cell r="A22" t="str">
            <v>Deferred revenue</v>
          </cell>
          <cell r="C22">
            <v>10000</v>
          </cell>
        </row>
        <row r="23">
          <cell r="A23" t="str">
            <v>Deferred rent</v>
          </cell>
          <cell r="C23">
            <v>409</v>
          </cell>
        </row>
        <row r="24">
          <cell r="A24" t="str">
            <v>Net cash used in operating activities</v>
          </cell>
          <cell r="C24">
            <v>-24105.246449999991</v>
          </cell>
        </row>
        <row r="25">
          <cell r="A25" t="str">
            <v>Investing activities:</v>
          </cell>
        </row>
        <row r="26">
          <cell r="A26" t="str">
            <v>Purchase of property and equipment</v>
          </cell>
          <cell r="C26">
            <v>-609</v>
          </cell>
        </row>
        <row r="27">
          <cell r="A27" t="str">
            <v>Purchase of available-for-sale securities</v>
          </cell>
          <cell r="C27">
            <v>-107502.25094000001</v>
          </cell>
        </row>
        <row r="28">
          <cell r="A28" t="str">
            <v>Sale/maturity of available-for-sale securities</v>
          </cell>
          <cell r="C28">
            <v>50488.250940000013</v>
          </cell>
        </row>
        <row r="29">
          <cell r="A29" t="str">
            <v>Net cash used in investing activities</v>
          </cell>
          <cell r="C29">
            <v>-57623</v>
          </cell>
        </row>
        <row r="30">
          <cell r="A30" t="str">
            <v>Financing activities:</v>
          </cell>
        </row>
        <row r="31">
          <cell r="A31" t="str">
            <v>Net proceeds from exercise of stock options</v>
          </cell>
          <cell r="C31">
            <v>7652.2464499999915</v>
          </cell>
        </row>
        <row r="32">
          <cell r="A32" t="str">
            <v>Proceeds from long-term debt</v>
          </cell>
          <cell r="C32">
            <v>105000</v>
          </cell>
        </row>
        <row r="33">
          <cell r="A33" t="str">
            <v>Payment of debt issuance costs</v>
          </cell>
          <cell r="C33">
            <v>-4201</v>
          </cell>
        </row>
        <row r="34">
          <cell r="A34" t="str">
            <v>Net cash provided by financing activities</v>
          </cell>
          <cell r="C34">
            <v>108451.24644999999</v>
          </cell>
        </row>
        <row r="35">
          <cell r="A35" t="str">
            <v>Net increase (decrease) in cash, cash equivalents and restricted cash</v>
          </cell>
          <cell r="C35">
            <v>26723</v>
          </cell>
        </row>
        <row r="36">
          <cell r="A36" t="str">
            <v>Cash, cash equivalents and restricted cash, beginning of period</v>
          </cell>
          <cell r="C36">
            <v>86015</v>
          </cell>
        </row>
        <row r="37">
          <cell r="A37" t="str">
            <v>Cash, cash equivalents and restricted cash, end of period</v>
          </cell>
          <cell r="C37">
            <v>112738</v>
          </cell>
        </row>
        <row r="39">
          <cell r="A39" t="str">
            <v>Supplemental disclosures of non-cash investing and financing activities:</v>
          </cell>
        </row>
        <row r="40">
          <cell r="A40" t="str">
            <v>Licensor fee due in accrued expenses</v>
          </cell>
          <cell r="C40">
            <v>0</v>
          </cell>
        </row>
        <row r="41">
          <cell r="A41" t="str">
            <v>Property and equipment purchases in accounts payable</v>
          </cell>
          <cell r="C41">
            <v>0</v>
          </cell>
        </row>
        <row r="42">
          <cell r="A42" t="str">
            <v>Receivables related to stock option exercises</v>
          </cell>
          <cell r="C42">
            <v>0</v>
          </cell>
        </row>
        <row r="43">
          <cell r="A43" t="str">
            <v>Supplemental disclosure of cash flow information:</v>
          </cell>
        </row>
        <row r="44">
          <cell r="A44" t="str">
            <v>Interest paid</v>
          </cell>
          <cell r="C44">
            <v>8055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5">
          <cell r="C25" t="str">
            <v>Other (expenses) income:</v>
          </cell>
          <cell r="E25" t="str">
            <v>For the Three Months Ended December 31,</v>
          </cell>
          <cell r="I25" t="str">
            <v>Percentage Change</v>
          </cell>
        </row>
        <row r="26">
          <cell r="C26" t="str">
            <v>(in thousands)                                  </v>
          </cell>
          <cell r="E26">
            <v>2018</v>
          </cell>
          <cell r="G26">
            <v>2017</v>
          </cell>
          <cell r="J26" t="str">
            <v>2016</v>
          </cell>
          <cell r="L26" t="str">
            <v>2018/2017</v>
          </cell>
          <cell r="N26" t="str">
            <v>2017/2016</v>
          </cell>
        </row>
        <row r="27">
          <cell r="C27" t="str">
            <v>Interest income</v>
          </cell>
          <cell r="E27">
            <v>1796</v>
          </cell>
          <cell r="G27">
            <v>1256</v>
          </cell>
          <cell r="J27">
            <v>958</v>
          </cell>
          <cell r="L27">
            <v>0.42993630573248409</v>
          </cell>
          <cell r="N27">
            <v>0.31106471816283926</v>
          </cell>
        </row>
        <row r="28">
          <cell r="C28" t="str">
            <v>Interest expense</v>
          </cell>
          <cell r="E28">
            <v>-10985</v>
          </cell>
          <cell r="G28">
            <v>-720</v>
          </cell>
          <cell r="J28">
            <v>0</v>
          </cell>
          <cell r="L28">
            <v>14.256944444444445</v>
          </cell>
          <cell r="N28">
            <v>0</v>
          </cell>
        </row>
        <row r="29">
          <cell r="C29" t="str">
            <v>Other (expenses) income</v>
          </cell>
          <cell r="E29">
            <v>-714</v>
          </cell>
          <cell r="G29">
            <v>-101</v>
          </cell>
          <cell r="J29">
            <v>-373</v>
          </cell>
          <cell r="L29">
            <v>6.0693069306930694</v>
          </cell>
          <cell r="N29">
            <v>-0.72922252010723865</v>
          </cell>
        </row>
        <row r="30">
          <cell r="C30" t="str">
            <v>Total other (expenses) income</v>
          </cell>
          <cell r="E30">
            <v>-9903</v>
          </cell>
          <cell r="G30">
            <v>435</v>
          </cell>
          <cell r="J30">
            <v>585</v>
          </cell>
          <cell r="L30">
            <v>-23.76551724137931</v>
          </cell>
          <cell r="N30">
            <v>-0.25641025641025639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topLeftCell="A13" zoomScaleNormal="100" workbookViewId="0">
      <selection activeCell="L44" sqref="L44"/>
    </sheetView>
  </sheetViews>
  <sheetFormatPr defaultColWidth="9.140625" defaultRowHeight="12.75" x14ac:dyDescent="0.2"/>
  <cols>
    <col min="1" max="1" width="41.5703125" style="95" customWidth="1"/>
    <col min="2" max="2" width="1.7109375" style="95" customWidth="1"/>
    <col min="3" max="3" width="10.42578125" style="95" bestFit="1" customWidth="1"/>
    <col min="4" max="4" width="12" style="95" customWidth="1"/>
    <col min="5" max="5" width="10.28515625" style="95" customWidth="1"/>
    <col min="6" max="6" width="12" style="95" customWidth="1"/>
    <col min="7" max="16384" width="9.140625" style="95"/>
  </cols>
  <sheetData>
    <row r="1" spans="1:6" ht="13.15" x14ac:dyDescent="0.25">
      <c r="A1" s="257"/>
      <c r="B1" s="257"/>
      <c r="C1" s="257"/>
      <c r="D1" s="257"/>
      <c r="E1" s="257"/>
      <c r="F1" s="257"/>
    </row>
    <row r="2" spans="1:6" ht="13.15" x14ac:dyDescent="0.25">
      <c r="A2" s="262" t="s">
        <v>54</v>
      </c>
      <c r="B2" s="262"/>
      <c r="C2" s="262"/>
      <c r="D2" s="262"/>
      <c r="E2" s="262"/>
      <c r="F2" s="262"/>
    </row>
    <row r="3" spans="1:6" ht="13.15" x14ac:dyDescent="0.25">
      <c r="A3" s="262" t="s">
        <v>55</v>
      </c>
      <c r="B3" s="262"/>
      <c r="C3" s="262"/>
      <c r="D3" s="262"/>
      <c r="E3" s="262"/>
      <c r="F3" s="262"/>
    </row>
    <row r="4" spans="1:6" ht="12.75" customHeight="1" x14ac:dyDescent="0.25">
      <c r="A4" s="263" t="s">
        <v>44</v>
      </c>
      <c r="B4" s="263"/>
      <c r="C4" s="263"/>
      <c r="D4" s="263"/>
      <c r="E4" s="263"/>
      <c r="F4" s="263"/>
    </row>
    <row r="5" spans="1:6" ht="13.5" customHeight="1" x14ac:dyDescent="0.2">
      <c r="A5" s="252"/>
      <c r="B5" s="260"/>
      <c r="C5" s="58"/>
      <c r="D5" s="137"/>
      <c r="E5" s="58"/>
      <c r="F5" s="58"/>
    </row>
    <row r="6" spans="1:6" s="59" customFormat="1" x14ac:dyDescent="0.2">
      <c r="A6" s="252"/>
      <c r="B6" s="260"/>
      <c r="C6" s="89"/>
      <c r="D6" s="261" t="s">
        <v>3</v>
      </c>
      <c r="E6" s="261"/>
      <c r="F6" s="261"/>
    </row>
    <row r="7" spans="1:6" s="59" customFormat="1" ht="12.75" customHeight="1" x14ac:dyDescent="0.2">
      <c r="A7" s="252"/>
      <c r="B7" s="260"/>
      <c r="C7" s="89"/>
      <c r="D7" s="258" t="s">
        <v>155</v>
      </c>
      <c r="E7" s="258"/>
      <c r="F7" s="258"/>
    </row>
    <row r="8" spans="1:6" s="59" customFormat="1" ht="12.75" customHeight="1" x14ac:dyDescent="0.2">
      <c r="A8" s="252"/>
      <c r="B8" s="260"/>
      <c r="C8" s="89"/>
      <c r="D8" s="259" t="s">
        <v>10</v>
      </c>
      <c r="E8" s="259"/>
      <c r="F8" s="259"/>
    </row>
    <row r="9" spans="1:6" s="59" customFormat="1" ht="12.75" customHeight="1" x14ac:dyDescent="0.2">
      <c r="A9" s="252"/>
      <c r="B9" s="260"/>
      <c r="C9" s="137"/>
      <c r="D9" s="60" t="s">
        <v>156</v>
      </c>
      <c r="E9" s="91"/>
      <c r="F9" s="60" t="s">
        <v>62</v>
      </c>
    </row>
    <row r="10" spans="1:6" s="59" customFormat="1" ht="15" customHeight="1" x14ac:dyDescent="0.2">
      <c r="A10" s="252" t="s">
        <v>153</v>
      </c>
      <c r="B10" s="260"/>
      <c r="C10" s="137"/>
      <c r="D10" s="91"/>
      <c r="E10" s="91"/>
      <c r="F10" s="91"/>
    </row>
    <row r="11" spans="1:6" s="59" customFormat="1" ht="12.75" customHeight="1" x14ac:dyDescent="0.25">
      <c r="A11" s="54" t="s">
        <v>57</v>
      </c>
      <c r="B11" s="137"/>
      <c r="C11" s="137"/>
      <c r="D11" s="128">
        <v>45.6</v>
      </c>
      <c r="E11" s="91"/>
      <c r="F11" s="128">
        <v>36</v>
      </c>
    </row>
    <row r="12" spans="1:6" s="59" customFormat="1" ht="12.75" customHeight="1" x14ac:dyDescent="0.25">
      <c r="A12" s="54" t="s">
        <v>58</v>
      </c>
      <c r="B12" s="137"/>
      <c r="C12" s="137"/>
      <c r="D12" s="131">
        <v>53.5</v>
      </c>
      <c r="E12" s="91"/>
      <c r="F12" s="131">
        <v>30.5</v>
      </c>
    </row>
    <row r="13" spans="1:6" s="59" customFormat="1" ht="12.75" customHeight="1" x14ac:dyDescent="0.25">
      <c r="A13" s="54" t="s">
        <v>154</v>
      </c>
      <c r="B13" s="137"/>
      <c r="C13" s="137"/>
      <c r="D13" s="129">
        <v>99.1</v>
      </c>
      <c r="E13" s="91"/>
      <c r="F13" s="129">
        <v>66.5</v>
      </c>
    </row>
    <row r="14" spans="1:6" s="59" customFormat="1" ht="13.15" x14ac:dyDescent="0.25">
      <c r="A14" s="137" t="s">
        <v>60</v>
      </c>
      <c r="B14" s="137"/>
      <c r="C14" s="137"/>
      <c r="D14" s="124"/>
      <c r="E14" s="124"/>
      <c r="F14" s="124"/>
    </row>
    <row r="15" spans="1:6" s="59" customFormat="1" ht="13.15" x14ac:dyDescent="0.25">
      <c r="A15" s="54" t="s">
        <v>61</v>
      </c>
      <c r="B15" s="137"/>
      <c r="C15" s="137"/>
      <c r="D15" s="107">
        <v>8</v>
      </c>
      <c r="E15" s="124"/>
      <c r="F15" s="132">
        <v>6.4</v>
      </c>
    </row>
    <row r="16" spans="1:6" ht="13.15" x14ac:dyDescent="0.25">
      <c r="A16" s="54" t="s">
        <v>56</v>
      </c>
      <c r="B16" s="137"/>
      <c r="C16" s="137"/>
      <c r="D16" s="107">
        <v>45.5</v>
      </c>
      <c r="E16" s="106"/>
      <c r="F16" s="107">
        <v>36.6</v>
      </c>
    </row>
    <row r="17" spans="1:6" ht="13.15" customHeight="1" x14ac:dyDescent="0.25">
      <c r="A17" s="54" t="s">
        <v>4</v>
      </c>
      <c r="B17" s="137"/>
      <c r="C17" s="137"/>
      <c r="D17" s="107">
        <v>35.700000000000003</v>
      </c>
      <c r="E17" s="107"/>
      <c r="F17" s="107">
        <v>46.9</v>
      </c>
    </row>
    <row r="18" spans="1:6" ht="13.15" customHeight="1" x14ac:dyDescent="0.25">
      <c r="A18" s="55" t="s">
        <v>69</v>
      </c>
      <c r="B18" s="137"/>
      <c r="C18" s="137"/>
      <c r="D18" s="108">
        <v>89.2</v>
      </c>
      <c r="E18" s="107"/>
      <c r="F18" s="108">
        <v>89.9</v>
      </c>
    </row>
    <row r="19" spans="1:6" ht="13.15" customHeight="1" x14ac:dyDescent="0.2">
      <c r="A19" s="137" t="s">
        <v>157</v>
      </c>
      <c r="B19" s="137"/>
      <c r="C19" s="137"/>
      <c r="D19" s="108">
        <v>9.8999999999999915</v>
      </c>
      <c r="E19" s="107"/>
      <c r="F19" s="108">
        <v>-23.400000000000006</v>
      </c>
    </row>
    <row r="20" spans="1:6" ht="13.15" customHeight="1" x14ac:dyDescent="0.2">
      <c r="A20" s="137" t="s">
        <v>6</v>
      </c>
      <c r="B20" s="137"/>
      <c r="C20" s="137"/>
      <c r="D20" s="109"/>
      <c r="E20" s="109"/>
      <c r="F20" s="109"/>
    </row>
    <row r="21" spans="1:6" ht="13.15" customHeight="1" x14ac:dyDescent="0.2">
      <c r="A21" s="53" t="s">
        <v>7</v>
      </c>
      <c r="B21" s="137"/>
      <c r="C21" s="137"/>
      <c r="D21" s="107">
        <v>0.9</v>
      </c>
      <c r="E21" s="107"/>
      <c r="F21" s="107">
        <v>0.2</v>
      </c>
    </row>
    <row r="22" spans="1:6" ht="13.15" customHeight="1" x14ac:dyDescent="0.2">
      <c r="A22" s="53" t="s">
        <v>63</v>
      </c>
      <c r="B22" s="137"/>
      <c r="C22" s="137"/>
      <c r="D22" s="107">
        <v>-4.5</v>
      </c>
      <c r="E22" s="107"/>
      <c r="F22" s="132">
        <v>-1.1000000000000001</v>
      </c>
    </row>
    <row r="23" spans="1:6" x14ac:dyDescent="0.2">
      <c r="A23" s="53" t="s">
        <v>158</v>
      </c>
      <c r="B23" s="253"/>
      <c r="C23" s="253"/>
      <c r="D23" s="107">
        <v>-16.399999999999999</v>
      </c>
      <c r="E23" s="107"/>
      <c r="F23" s="132">
        <v>0</v>
      </c>
    </row>
    <row r="24" spans="1:6" ht="12.75" customHeight="1" x14ac:dyDescent="0.2">
      <c r="A24" s="53" t="s">
        <v>64</v>
      </c>
      <c r="B24" s="137"/>
      <c r="C24" s="137"/>
      <c r="D24" s="107">
        <v>0</v>
      </c>
      <c r="E24" s="107"/>
      <c r="F24" s="131">
        <v>0</v>
      </c>
    </row>
    <row r="25" spans="1:6" x14ac:dyDescent="0.2">
      <c r="A25" s="55" t="s">
        <v>171</v>
      </c>
      <c r="B25" s="137"/>
      <c r="C25" s="137"/>
      <c r="D25" s="108">
        <v>-20</v>
      </c>
      <c r="E25" s="107"/>
      <c r="F25" s="108">
        <v>-0.90000000000000013</v>
      </c>
    </row>
    <row r="26" spans="1:6" ht="30.75" customHeight="1" thickBot="1" x14ac:dyDescent="0.25">
      <c r="A26" s="137" t="s">
        <v>52</v>
      </c>
      <c r="B26" s="137"/>
      <c r="C26" s="137"/>
      <c r="D26" s="110">
        <v>-10.100000000000009</v>
      </c>
      <c r="E26" s="106"/>
      <c r="F26" s="110">
        <v>-24.300000000000004</v>
      </c>
    </row>
    <row r="27" spans="1:6" ht="14.25" thickTop="1" thickBot="1" x14ac:dyDescent="0.25">
      <c r="A27" s="137" t="s">
        <v>8</v>
      </c>
      <c r="B27" s="137"/>
      <c r="C27" s="137"/>
      <c r="D27" s="111">
        <v>-0.26</v>
      </c>
      <c r="E27" s="112"/>
      <c r="F27" s="111">
        <v>-0.65</v>
      </c>
    </row>
    <row r="28" spans="1:6" ht="27" thickTop="1" thickBot="1" x14ac:dyDescent="0.25">
      <c r="A28" s="137" t="s">
        <v>9</v>
      </c>
      <c r="B28" s="137"/>
      <c r="C28" s="137"/>
      <c r="D28" s="113">
        <v>38481824</v>
      </c>
      <c r="E28" s="109"/>
      <c r="F28" s="113">
        <v>37699024</v>
      </c>
    </row>
    <row r="29" spans="1:6" ht="13.5" customHeight="1" thickTop="1" x14ac:dyDescent="0.2">
      <c r="A29" s="137"/>
      <c r="B29" s="137"/>
      <c r="C29" s="137"/>
      <c r="D29" s="61"/>
      <c r="E29" s="96"/>
      <c r="F29" s="61"/>
    </row>
    <row r="30" spans="1:6" x14ac:dyDescent="0.2">
      <c r="A30" s="137"/>
      <c r="B30" s="137"/>
      <c r="C30" s="137"/>
      <c r="D30" s="61"/>
      <c r="E30" s="96"/>
      <c r="F30" s="61"/>
    </row>
    <row r="31" spans="1:6" x14ac:dyDescent="0.2">
      <c r="A31" s="57" t="s">
        <v>54</v>
      </c>
      <c r="B31" s="96"/>
      <c r="C31" s="96"/>
      <c r="D31" s="96"/>
      <c r="E31" s="96"/>
      <c r="F31" s="96"/>
    </row>
    <row r="32" spans="1:6" x14ac:dyDescent="0.2">
      <c r="A32" s="57" t="s">
        <v>11</v>
      </c>
      <c r="B32" s="96"/>
      <c r="C32" s="96"/>
      <c r="D32" s="96"/>
      <c r="E32" s="96"/>
      <c r="F32" s="96"/>
    </row>
    <row r="33" spans="1:6" x14ac:dyDescent="0.2">
      <c r="A33" s="57" t="s">
        <v>66</v>
      </c>
      <c r="B33" s="96"/>
      <c r="C33" s="96"/>
      <c r="D33" s="96"/>
      <c r="E33" s="96"/>
      <c r="F33" s="96"/>
    </row>
    <row r="34" spans="1:6" ht="10.5" customHeight="1" x14ac:dyDescent="0.2">
      <c r="A34" s="57"/>
      <c r="B34" s="96"/>
      <c r="C34" s="96"/>
      <c r="D34" s="96"/>
      <c r="E34" s="96"/>
      <c r="F34" s="96"/>
    </row>
    <row r="35" spans="1:6" ht="1.5" customHeight="1" x14ac:dyDescent="0.2">
      <c r="A35" s="57"/>
      <c r="B35" s="96"/>
      <c r="C35" s="96"/>
      <c r="F35" s="96"/>
    </row>
    <row r="36" spans="1:6" x14ac:dyDescent="0.2">
      <c r="D36" s="97" t="s">
        <v>155</v>
      </c>
      <c r="E36" s="62"/>
      <c r="F36" s="138" t="s">
        <v>20</v>
      </c>
    </row>
    <row r="37" spans="1:6" x14ac:dyDescent="0.2">
      <c r="D37" s="98" t="s">
        <v>156</v>
      </c>
      <c r="F37" s="98" t="s">
        <v>62</v>
      </c>
    </row>
    <row r="38" spans="1:6" x14ac:dyDescent="0.2">
      <c r="D38" s="90"/>
      <c r="F38" s="90"/>
    </row>
    <row r="39" spans="1:6" x14ac:dyDescent="0.2">
      <c r="A39" s="95" t="s">
        <v>12</v>
      </c>
      <c r="D39" s="104">
        <v>48.8</v>
      </c>
      <c r="E39" s="103"/>
      <c r="F39" s="104">
        <v>108.4</v>
      </c>
    </row>
    <row r="40" spans="1:6" x14ac:dyDescent="0.2">
      <c r="A40" s="95" t="s">
        <v>45</v>
      </c>
      <c r="D40" s="105">
        <v>101.6</v>
      </c>
      <c r="E40" s="103"/>
      <c r="F40" s="105">
        <v>57</v>
      </c>
    </row>
    <row r="41" spans="1:6" x14ac:dyDescent="0.2">
      <c r="A41" s="95" t="s">
        <v>13</v>
      </c>
      <c r="D41" s="52">
        <v>154.80000000000001</v>
      </c>
      <c r="E41" s="103"/>
      <c r="F41" s="52">
        <v>135.9</v>
      </c>
    </row>
    <row r="42" spans="1:6" ht="12.75" customHeight="1" x14ac:dyDescent="0.2">
      <c r="A42" s="95" t="s">
        <v>14</v>
      </c>
      <c r="D42" s="105">
        <v>43.5</v>
      </c>
      <c r="E42" s="103"/>
      <c r="F42" s="105">
        <v>34.299999999999997</v>
      </c>
    </row>
    <row r="43" spans="1:6" x14ac:dyDescent="0.2">
      <c r="D43" s="63"/>
      <c r="F43" s="63"/>
    </row>
    <row r="44" spans="1:6" x14ac:dyDescent="0.2">
      <c r="D44" s="138" t="s">
        <v>159</v>
      </c>
      <c r="F44" s="97" t="s">
        <v>159</v>
      </c>
    </row>
    <row r="45" spans="1:6" x14ac:dyDescent="0.2">
      <c r="D45" s="138" t="s">
        <v>53</v>
      </c>
      <c r="F45" s="97" t="s">
        <v>53</v>
      </c>
    </row>
    <row r="46" spans="1:6" x14ac:dyDescent="0.2">
      <c r="D46" s="138" t="s">
        <v>155</v>
      </c>
      <c r="F46" s="64" t="s">
        <v>155</v>
      </c>
    </row>
    <row r="47" spans="1:6" x14ac:dyDescent="0.2">
      <c r="D47" s="98" t="s">
        <v>156</v>
      </c>
      <c r="F47" s="99" t="s">
        <v>62</v>
      </c>
    </row>
    <row r="48" spans="1:6" x14ac:dyDescent="0.2">
      <c r="A48" s="95" t="s">
        <v>15</v>
      </c>
      <c r="D48" s="103"/>
    </row>
    <row r="49" spans="1:6" x14ac:dyDescent="0.2">
      <c r="A49" s="56" t="s">
        <v>16</v>
      </c>
      <c r="D49" s="104">
        <v>-16.100000000000001</v>
      </c>
      <c r="E49" s="103"/>
      <c r="F49" s="104">
        <v>-6.3</v>
      </c>
    </row>
    <row r="50" spans="1:6" x14ac:dyDescent="0.2">
      <c r="A50" s="56" t="s">
        <v>17</v>
      </c>
      <c r="D50" s="105">
        <v>-44.6</v>
      </c>
      <c r="E50" s="103"/>
      <c r="F50" s="132">
        <v>0</v>
      </c>
    </row>
    <row r="51" spans="1:6" x14ac:dyDescent="0.2">
      <c r="A51" s="56" t="s">
        <v>18</v>
      </c>
      <c r="D51" s="114">
        <v>1.1000000000000001</v>
      </c>
      <c r="E51" s="103"/>
      <c r="F51" s="114">
        <v>3.2</v>
      </c>
    </row>
    <row r="52" spans="1:6" ht="12" customHeight="1" x14ac:dyDescent="0.2">
      <c r="D52" s="103"/>
      <c r="E52" s="103"/>
      <c r="F52" s="103"/>
    </row>
    <row r="53" spans="1:6" x14ac:dyDescent="0.2">
      <c r="A53" s="95" t="s">
        <v>172</v>
      </c>
      <c r="D53" s="103"/>
      <c r="E53" s="103"/>
      <c r="F53" s="103"/>
    </row>
    <row r="54" spans="1:6" ht="13.5" thickBot="1" x14ac:dyDescent="0.25">
      <c r="A54" s="95" t="s">
        <v>173</v>
      </c>
      <c r="D54" s="115">
        <v>-59.6</v>
      </c>
      <c r="E54" s="103"/>
      <c r="F54" s="115">
        <v>-3.0999999999999996</v>
      </c>
    </row>
    <row r="55" spans="1:6" ht="6.75" customHeight="1" thickTop="1" x14ac:dyDescent="0.2"/>
    <row r="73" ht="5.25" customHeight="1" x14ac:dyDescent="0.2"/>
    <row r="74" ht="5.25" customHeight="1" x14ac:dyDescent="0.2"/>
  </sheetData>
  <mergeCells count="8">
    <mergeCell ref="A1:F1"/>
    <mergeCell ref="D7:F7"/>
    <mergeCell ref="D8:F8"/>
    <mergeCell ref="B5:B10"/>
    <mergeCell ref="D6:F6"/>
    <mergeCell ref="A2:F2"/>
    <mergeCell ref="A3:F3"/>
    <mergeCell ref="A4:F4"/>
  </mergeCells>
  <printOptions horizontalCentered="1"/>
  <pageMargins left="0.5" right="0.5" top="0.5" bottom="0.5" header="0.3" footer="0.3"/>
  <pageSetup orientation="portrait" r:id="rId1"/>
  <rowBreaks count="1" manualBreakCount="1">
    <brk id="73" max="10" man="1"/>
  </rowBreaks>
  <ignoredErrors>
    <ignoredError sqref="D9:F9 D37:F37 D47:F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G18" sqref="G18"/>
    </sheetView>
  </sheetViews>
  <sheetFormatPr defaultRowHeight="15" x14ac:dyDescent="0.25"/>
  <cols>
    <col min="1" max="1" width="29" customWidth="1"/>
    <col min="2" max="2" width="7" customWidth="1"/>
    <col min="3" max="3" width="11" bestFit="1" customWidth="1"/>
    <col min="4" max="4" width="1.85546875" customWidth="1"/>
    <col min="5" max="5" width="11" bestFit="1" customWidth="1"/>
    <col min="6" max="6" width="1.85546875" customWidth="1"/>
    <col min="7" max="7" width="11" bestFit="1" customWidth="1"/>
    <col min="8" max="8" width="1.85546875" customWidth="1"/>
    <col min="9" max="9" width="10" bestFit="1" customWidth="1"/>
    <col min="10" max="10" width="1.85546875" customWidth="1"/>
    <col min="11" max="11" width="17.7109375" bestFit="1" customWidth="1"/>
  </cols>
  <sheetData>
    <row r="1" spans="1:11" s="3" customFormat="1" x14ac:dyDescent="0.2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3" customForma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x14ac:dyDescent="0.25">
      <c r="A3" s="1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x14ac:dyDescent="0.25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" customFormat="1" x14ac:dyDescent="0.25">
      <c r="A5" s="1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x14ac:dyDescent="0.25">
      <c r="A6" s="4" t="s">
        <v>33</v>
      </c>
      <c r="B6" s="5"/>
      <c r="C6" s="4"/>
      <c r="D6" s="4"/>
      <c r="E6" s="4"/>
      <c r="F6" s="4"/>
      <c r="G6" s="4"/>
      <c r="H6" s="4"/>
      <c r="I6" s="4"/>
      <c r="J6" s="4"/>
      <c r="K6" s="4"/>
    </row>
    <row r="7" spans="1:11" s="3" customFormat="1" x14ac:dyDescent="0.25">
      <c r="A7" s="264"/>
      <c r="B7" s="30"/>
      <c r="C7" s="6"/>
      <c r="D7" s="28"/>
      <c r="E7" s="6"/>
      <c r="F7" s="6"/>
      <c r="G7" s="6"/>
      <c r="H7" s="6"/>
      <c r="I7" s="6"/>
      <c r="J7" s="28"/>
      <c r="K7" s="7" t="s">
        <v>2</v>
      </c>
    </row>
    <row r="8" spans="1:11" s="3" customFormat="1" x14ac:dyDescent="0.25">
      <c r="A8" s="264"/>
      <c r="B8" s="264"/>
      <c r="C8" s="28"/>
      <c r="D8" s="28"/>
      <c r="E8" s="28"/>
      <c r="F8" s="28"/>
      <c r="G8" s="28"/>
      <c r="H8" s="28"/>
      <c r="I8" s="28"/>
      <c r="J8" s="28"/>
      <c r="K8" s="8" t="s">
        <v>22</v>
      </c>
    </row>
    <row r="9" spans="1:11" s="3" customFormat="1" x14ac:dyDescent="0.25">
      <c r="A9" s="264"/>
      <c r="B9" s="264"/>
      <c r="C9" s="265" t="s">
        <v>3</v>
      </c>
      <c r="D9" s="265"/>
      <c r="E9" s="265"/>
      <c r="F9" s="29"/>
      <c r="G9" s="265" t="s">
        <v>25</v>
      </c>
      <c r="H9" s="265"/>
      <c r="I9" s="265"/>
      <c r="J9" s="28"/>
      <c r="K9" s="10" t="s">
        <v>23</v>
      </c>
    </row>
    <row r="10" spans="1:11" s="3" customFormat="1" x14ac:dyDescent="0.25">
      <c r="A10" s="264"/>
      <c r="B10" s="264"/>
      <c r="C10" s="11" t="s">
        <v>20</v>
      </c>
      <c r="D10" s="12"/>
      <c r="E10" s="12"/>
      <c r="F10" s="9"/>
      <c r="G10" s="11" t="s">
        <v>20</v>
      </c>
      <c r="H10" s="12"/>
      <c r="I10" s="12"/>
      <c r="J10" s="28"/>
      <c r="K10" s="13" t="s">
        <v>24</v>
      </c>
    </row>
    <row r="11" spans="1:11" s="3" customFormat="1" x14ac:dyDescent="0.25">
      <c r="A11" s="264"/>
      <c r="B11" s="264"/>
      <c r="C11" s="14" t="s">
        <v>19</v>
      </c>
      <c r="D11" s="7"/>
      <c r="E11" s="14" t="s">
        <v>21</v>
      </c>
      <c r="F11" s="7"/>
      <c r="G11" s="14" t="s">
        <v>19</v>
      </c>
      <c r="H11" s="7"/>
      <c r="I11" s="14" t="s">
        <v>21</v>
      </c>
      <c r="J11" s="15"/>
      <c r="K11" s="16">
        <v>41274</v>
      </c>
    </row>
    <row r="12" spans="1:11" s="3" customFormat="1" x14ac:dyDescent="0.25">
      <c r="A12" s="28"/>
      <c r="B12" s="264"/>
      <c r="C12" s="31"/>
      <c r="D12" s="7"/>
      <c r="E12" s="31"/>
      <c r="F12" s="7"/>
      <c r="G12" s="31"/>
      <c r="H12" s="7"/>
      <c r="I12" s="31"/>
      <c r="J12" s="15"/>
      <c r="K12" s="32"/>
    </row>
    <row r="13" spans="1:11" s="3" customFormat="1" x14ac:dyDescent="0.25">
      <c r="A13" s="28" t="s">
        <v>38</v>
      </c>
      <c r="B13" s="28"/>
      <c r="C13" s="33">
        <f>'Pg1'!D26</f>
        <v>-10.100000000000009</v>
      </c>
      <c r="D13" s="33"/>
      <c r="E13" s="33">
        <f>'Pg1'!F26</f>
        <v>-24.300000000000004</v>
      </c>
      <c r="F13" s="33"/>
      <c r="G13" s="33" t="e">
        <f>'Pg1'!#REF!</f>
        <v>#REF!</v>
      </c>
      <c r="H13" s="33"/>
      <c r="I13" s="33" t="e">
        <f>'Pg1'!#REF!</f>
        <v>#REF!</v>
      </c>
      <c r="J13" s="33"/>
      <c r="K13" s="33" t="e">
        <f>'Pg1'!#REF!</f>
        <v>#REF!</v>
      </c>
    </row>
    <row r="14" spans="1:11" s="3" customFormat="1" x14ac:dyDescent="0.25">
      <c r="A14" s="17"/>
      <c r="B14" s="28"/>
      <c r="C14" s="18"/>
      <c r="D14" s="19"/>
      <c r="E14" s="18"/>
      <c r="F14" s="18"/>
      <c r="G14" s="18"/>
      <c r="H14" s="18"/>
      <c r="I14" s="18"/>
      <c r="J14" s="19"/>
      <c r="K14" s="18"/>
    </row>
    <row r="15" spans="1:11" s="3" customFormat="1" x14ac:dyDescent="0.25">
      <c r="A15" s="41" t="s">
        <v>26</v>
      </c>
      <c r="B15" s="28"/>
      <c r="C15" s="20"/>
      <c r="D15" s="21"/>
      <c r="E15" s="20"/>
      <c r="F15" s="20"/>
      <c r="G15" s="20"/>
      <c r="H15" s="20"/>
      <c r="I15" s="20"/>
      <c r="J15" s="21"/>
      <c r="K15" s="20"/>
    </row>
    <row r="16" spans="1:11" s="3" customFormat="1" x14ac:dyDescent="0.25">
      <c r="A16" s="22"/>
      <c r="B16" s="28"/>
      <c r="C16" s="20"/>
      <c r="D16" s="21"/>
      <c r="E16" s="20"/>
      <c r="F16" s="20"/>
      <c r="G16" s="20"/>
      <c r="H16" s="20"/>
      <c r="I16" s="20"/>
      <c r="J16" s="21"/>
      <c r="K16" s="20"/>
    </row>
    <row r="17" spans="1:11" s="3" customFormat="1" x14ac:dyDescent="0.25">
      <c r="A17" s="28" t="s">
        <v>27</v>
      </c>
      <c r="B17" s="28"/>
      <c r="C17" s="20"/>
      <c r="D17" s="21"/>
      <c r="E17" s="20"/>
      <c r="F17" s="20"/>
      <c r="G17" s="20"/>
      <c r="H17" s="20"/>
      <c r="I17" s="20"/>
      <c r="J17" s="21"/>
      <c r="K17" s="20"/>
    </row>
    <row r="18" spans="1:11" s="3" customFormat="1" x14ac:dyDescent="0.25">
      <c r="A18" s="23" t="s">
        <v>28</v>
      </c>
      <c r="B18" s="40"/>
      <c r="C18" s="44">
        <v>0.4</v>
      </c>
      <c r="D18" s="44"/>
      <c r="E18" s="44">
        <v>0</v>
      </c>
      <c r="F18" s="44"/>
      <c r="G18" s="44">
        <v>0.9</v>
      </c>
      <c r="H18" s="44"/>
      <c r="I18" s="44">
        <v>0</v>
      </c>
      <c r="J18" s="44"/>
      <c r="K18" s="44">
        <v>1</v>
      </c>
    </row>
    <row r="19" spans="1:11" s="3" customFormat="1" x14ac:dyDescent="0.25">
      <c r="A19" s="17" t="s">
        <v>34</v>
      </c>
      <c r="B19" s="40"/>
      <c r="C19" s="44">
        <v>2.7</v>
      </c>
      <c r="D19" s="45"/>
      <c r="E19" s="44">
        <v>0</v>
      </c>
      <c r="F19" s="44"/>
      <c r="G19" s="44">
        <v>37.9</v>
      </c>
      <c r="H19" s="44"/>
      <c r="I19" s="44">
        <v>0</v>
      </c>
      <c r="J19" s="45"/>
      <c r="K19" s="44">
        <f>G19</f>
        <v>37.9</v>
      </c>
    </row>
    <row r="20" spans="1:11" s="3" customFormat="1" x14ac:dyDescent="0.25">
      <c r="A20" s="23"/>
      <c r="B20" s="28"/>
      <c r="C20" s="44"/>
      <c r="D20" s="45"/>
      <c r="E20" s="44"/>
      <c r="F20" s="44"/>
      <c r="G20" s="44"/>
      <c r="H20" s="44"/>
      <c r="I20" s="44"/>
      <c r="J20" s="45"/>
      <c r="K20" s="44"/>
    </row>
    <row r="21" spans="1:11" s="3" customFormat="1" x14ac:dyDescent="0.25">
      <c r="A21" s="22"/>
      <c r="B21" s="28"/>
      <c r="C21" s="44"/>
      <c r="D21" s="45"/>
      <c r="E21" s="44"/>
      <c r="F21" s="44"/>
      <c r="G21" s="44"/>
      <c r="H21" s="44"/>
      <c r="I21" s="44"/>
      <c r="J21" s="45"/>
      <c r="K21" s="44"/>
    </row>
    <row r="22" spans="1:11" s="3" customFormat="1" x14ac:dyDescent="0.25">
      <c r="A22" s="28" t="s">
        <v>29</v>
      </c>
      <c r="B22" s="28"/>
      <c r="C22" s="44"/>
      <c r="D22" s="45"/>
      <c r="E22" s="44"/>
      <c r="F22" s="44"/>
      <c r="G22" s="44"/>
      <c r="H22" s="44"/>
      <c r="I22" s="44"/>
      <c r="J22" s="45"/>
      <c r="K22" s="44"/>
    </row>
    <row r="23" spans="1:11" s="3" customFormat="1" x14ac:dyDescent="0.25">
      <c r="A23" s="23" t="s">
        <v>28</v>
      </c>
      <c r="B23" s="40"/>
      <c r="C23" s="44">
        <v>12.169</v>
      </c>
      <c r="D23" s="45"/>
      <c r="E23" s="44">
        <v>7.6150000000000002</v>
      </c>
      <c r="F23" s="44"/>
      <c r="G23" s="44">
        <v>18.706</v>
      </c>
      <c r="H23" s="44"/>
      <c r="I23" s="44">
        <v>7.6150000000000002</v>
      </c>
      <c r="J23" s="45"/>
      <c r="K23" s="44">
        <f>0.484+0.029+18.222+7.586</f>
        <v>26.321000000000005</v>
      </c>
    </row>
    <row r="24" spans="1:11" s="3" customFormat="1" x14ac:dyDescent="0.25">
      <c r="A24" s="28"/>
      <c r="B24" s="28"/>
      <c r="C24" s="20"/>
      <c r="D24" s="21"/>
      <c r="E24" s="20"/>
      <c r="F24" s="20"/>
      <c r="G24" s="20"/>
      <c r="H24" s="20"/>
      <c r="I24" s="20"/>
      <c r="J24" s="21"/>
      <c r="K24" s="20"/>
    </row>
    <row r="25" spans="1:11" s="3" customFormat="1" x14ac:dyDescent="0.25">
      <c r="A25" s="28"/>
      <c r="B25" s="28"/>
      <c r="C25" s="20"/>
      <c r="D25" s="46"/>
      <c r="E25" s="20"/>
      <c r="F25" s="20"/>
      <c r="G25" s="20"/>
      <c r="H25" s="20"/>
      <c r="I25" s="20"/>
      <c r="J25" s="46"/>
      <c r="K25" s="20"/>
    </row>
    <row r="26" spans="1:11" s="3" customFormat="1" x14ac:dyDescent="0.25">
      <c r="A26" s="28" t="s">
        <v>31</v>
      </c>
      <c r="B26" s="28" t="s">
        <v>43</v>
      </c>
      <c r="C26" s="43">
        <f>SUM(C18:C25)</f>
        <v>15.269</v>
      </c>
      <c r="D26" s="47"/>
      <c r="E26" s="43">
        <f>SUM(E18:E25)</f>
        <v>7.6150000000000002</v>
      </c>
      <c r="F26" s="48"/>
      <c r="G26" s="43">
        <f>SUM(G18:G25)</f>
        <v>57.506</v>
      </c>
      <c r="H26" s="48"/>
      <c r="I26" s="43">
        <f>SUM(I18:I25)</f>
        <v>7.6150000000000002</v>
      </c>
      <c r="J26" s="47"/>
      <c r="K26" s="43">
        <f>SUM(K18:K25)</f>
        <v>65.221000000000004</v>
      </c>
    </row>
    <row r="27" spans="1:11" s="3" customFormat="1" x14ac:dyDescent="0.25">
      <c r="A27" s="28"/>
      <c r="B27" s="28"/>
      <c r="C27" s="48"/>
      <c r="D27" s="47"/>
      <c r="E27" s="48"/>
      <c r="F27" s="48"/>
      <c r="G27" s="48"/>
      <c r="H27" s="48"/>
      <c r="I27" s="48"/>
      <c r="J27" s="47"/>
      <c r="K27" s="48"/>
    </row>
    <row r="28" spans="1:11" s="3" customFormat="1" ht="15.75" thickBot="1" x14ac:dyDescent="0.3">
      <c r="A28" s="42" t="s">
        <v>32</v>
      </c>
      <c r="B28" s="2"/>
      <c r="C28" s="49">
        <f>C13+C26</f>
        <v>5.1689999999999916</v>
      </c>
      <c r="D28" s="50"/>
      <c r="E28" s="49">
        <f>E13+E26</f>
        <v>-16.685000000000002</v>
      </c>
      <c r="F28" s="50"/>
      <c r="G28" s="49" t="e">
        <f>G13+G26</f>
        <v>#REF!</v>
      </c>
      <c r="H28" s="50"/>
      <c r="I28" s="49" t="e">
        <f>I13+I26</f>
        <v>#REF!</v>
      </c>
      <c r="J28" s="50"/>
      <c r="K28" s="49" t="e">
        <f>K13+K26</f>
        <v>#REF!</v>
      </c>
    </row>
    <row r="29" spans="1:11" s="3" customFormat="1" ht="31.5" thickTop="1" thickBot="1" x14ac:dyDescent="0.3">
      <c r="A29" s="28" t="s">
        <v>30</v>
      </c>
      <c r="B29" s="28"/>
      <c r="C29" s="24">
        <f>ROUND(C28/C30*1000*1000,2)</f>
        <v>0.19</v>
      </c>
      <c r="D29" s="21"/>
      <c r="E29" s="24">
        <f>ROUND(E28/E30*1000*1000,2)</f>
        <v>-0.88</v>
      </c>
      <c r="F29" s="25"/>
      <c r="G29" s="24" t="e">
        <f>ROUND(G28/G30*1000*1000,2)</f>
        <v>#REF!</v>
      </c>
      <c r="H29" s="25"/>
      <c r="I29" s="24" t="e">
        <f>ROUND(I28/I30*1000*1000,2)</f>
        <v>#REF!</v>
      </c>
      <c r="J29" s="21"/>
      <c r="K29" s="26"/>
    </row>
    <row r="30" spans="1:11" s="3" customFormat="1" ht="46.5" thickTop="1" thickBot="1" x14ac:dyDescent="0.3">
      <c r="A30" s="28" t="s">
        <v>9</v>
      </c>
      <c r="B30" s="28"/>
      <c r="C30" s="27">
        <v>26511141</v>
      </c>
      <c r="D30" s="21"/>
      <c r="E30" s="27">
        <v>18863945</v>
      </c>
      <c r="F30" s="20"/>
      <c r="G30" s="27">
        <v>21725986</v>
      </c>
      <c r="H30" s="20"/>
      <c r="I30" s="27">
        <v>7746529</v>
      </c>
      <c r="J30" s="21"/>
      <c r="K30" s="20"/>
    </row>
    <row r="31" spans="1:11" s="3" customFormat="1" ht="15.75" thickTop="1" x14ac:dyDescent="0.25">
      <c r="C31" s="34"/>
      <c r="D31" s="34"/>
      <c r="E31" s="34"/>
      <c r="F31" s="34"/>
      <c r="G31" s="34"/>
      <c r="H31" s="34"/>
      <c r="I31" s="34"/>
      <c r="J31" s="34"/>
      <c r="K31" s="34"/>
    </row>
    <row r="32" spans="1:11" s="3" customFormat="1" x14ac:dyDescent="0.25">
      <c r="C32" s="34"/>
      <c r="D32" s="34"/>
      <c r="E32" s="34"/>
      <c r="F32" s="34"/>
      <c r="G32" s="35"/>
      <c r="H32" s="34"/>
      <c r="I32" s="34"/>
      <c r="J32" s="34"/>
      <c r="K32" s="36"/>
    </row>
    <row r="33" spans="1:11" s="3" customFormat="1" x14ac:dyDescent="0.25">
      <c r="A33" s="3" t="s">
        <v>41</v>
      </c>
      <c r="C33" s="34"/>
      <c r="D33" s="34"/>
      <c r="E33" s="34"/>
      <c r="F33" s="37"/>
      <c r="G33" s="38"/>
      <c r="H33" s="37"/>
      <c r="I33" s="34"/>
      <c r="J33" s="34"/>
      <c r="K33" s="38"/>
    </row>
    <row r="34" spans="1:11" s="3" customFormat="1" x14ac:dyDescent="0.25">
      <c r="A34" s="3" t="s">
        <v>42</v>
      </c>
      <c r="C34" s="34"/>
      <c r="D34" s="34"/>
      <c r="E34" s="34"/>
      <c r="F34" s="37"/>
      <c r="G34" s="38"/>
      <c r="H34" s="37"/>
      <c r="I34" s="34"/>
      <c r="J34" s="34"/>
      <c r="K34" s="38"/>
    </row>
    <row r="35" spans="1:11" s="3" customFormat="1" x14ac:dyDescent="0.25">
      <c r="A35" s="3" t="s">
        <v>35</v>
      </c>
      <c r="C35" s="34"/>
      <c r="D35" s="34"/>
      <c r="E35" s="34"/>
      <c r="F35" s="37"/>
      <c r="G35" s="38"/>
      <c r="H35" s="37"/>
      <c r="I35" s="34"/>
      <c r="J35" s="34"/>
      <c r="K35" s="38"/>
    </row>
    <row r="36" spans="1:11" s="3" customFormat="1" x14ac:dyDescent="0.25">
      <c r="C36" s="34"/>
      <c r="D36" s="34"/>
      <c r="E36" s="34"/>
      <c r="F36" s="37"/>
      <c r="G36" s="38"/>
      <c r="H36" s="37"/>
      <c r="I36" s="34"/>
      <c r="J36" s="34"/>
      <c r="K36" s="38"/>
    </row>
    <row r="37" spans="1:11" s="3" customFormat="1" x14ac:dyDescent="0.25">
      <c r="A37" s="3" t="s">
        <v>37</v>
      </c>
      <c r="C37" s="34"/>
      <c r="D37" s="34"/>
      <c r="E37" s="34"/>
      <c r="F37" s="34"/>
      <c r="G37" s="39"/>
      <c r="H37" s="34"/>
      <c r="I37" s="34"/>
      <c r="J37" s="34"/>
      <c r="K37" s="39"/>
    </row>
    <row r="38" spans="1:11" s="3" customFormat="1" x14ac:dyDescent="0.25">
      <c r="A38" s="3" t="s">
        <v>36</v>
      </c>
      <c r="C38" s="34"/>
      <c r="D38" s="34"/>
      <c r="E38" s="34"/>
      <c r="F38" s="34"/>
      <c r="G38" s="39"/>
      <c r="H38" s="34"/>
      <c r="I38" s="34"/>
      <c r="J38" s="34"/>
      <c r="K38" s="39"/>
    </row>
  </sheetData>
  <mergeCells count="5">
    <mergeCell ref="A7:A11"/>
    <mergeCell ref="C9:E9"/>
    <mergeCell ref="G9:I9"/>
    <mergeCell ref="A1:K1"/>
    <mergeCell ref="B8:B1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zoomScaleNormal="100" workbookViewId="0">
      <selection activeCell="N19" sqref="N19"/>
    </sheetView>
  </sheetViews>
  <sheetFormatPr defaultRowHeight="15" outlineLevelRow="1" x14ac:dyDescent="0.25"/>
  <cols>
    <col min="1" max="1" width="44.7109375" customWidth="1"/>
    <col min="2" max="2" width="6.140625" customWidth="1"/>
    <col min="3" max="3" width="13.7109375" customWidth="1"/>
    <col min="4" max="4" width="3.5703125" customWidth="1"/>
    <col min="5" max="5" width="13.7109375" customWidth="1"/>
    <col min="6" max="6" width="2.5703125" style="65" customWidth="1"/>
    <col min="7" max="7" width="4.42578125" customWidth="1"/>
  </cols>
  <sheetData>
    <row r="1" spans="1:7" s="65" customFormat="1" ht="14.45" x14ac:dyDescent="0.3">
      <c r="A1" s="269" t="s">
        <v>54</v>
      </c>
      <c r="B1" s="269"/>
      <c r="C1" s="269"/>
      <c r="D1" s="269"/>
      <c r="E1" s="269"/>
      <c r="F1" s="269"/>
      <c r="G1" s="269"/>
    </row>
    <row r="2" spans="1:7" s="69" customFormat="1" ht="13.9" x14ac:dyDescent="0.3">
      <c r="A2" s="269" t="s">
        <v>166</v>
      </c>
      <c r="B2" s="269"/>
      <c r="C2" s="269"/>
      <c r="D2" s="269"/>
      <c r="E2" s="269"/>
      <c r="F2" s="269"/>
      <c r="G2" s="269"/>
    </row>
    <row r="3" spans="1:7" s="69" customFormat="1" ht="13.9" x14ac:dyDescent="0.3">
      <c r="A3" s="269" t="s">
        <v>165</v>
      </c>
      <c r="B3" s="269"/>
      <c r="C3" s="269"/>
      <c r="D3" s="269"/>
      <c r="E3" s="269"/>
      <c r="F3" s="269"/>
      <c r="G3" s="269"/>
    </row>
    <row r="4" spans="1:7" s="69" customFormat="1" ht="13.9" x14ac:dyDescent="0.3">
      <c r="A4" s="269" t="s">
        <v>44</v>
      </c>
      <c r="B4" s="269"/>
      <c r="C4" s="269"/>
      <c r="D4" s="269"/>
      <c r="E4" s="269"/>
      <c r="F4" s="269"/>
      <c r="G4" s="269"/>
    </row>
    <row r="5" spans="1:7" s="69" customFormat="1" ht="13.9" x14ac:dyDescent="0.3">
      <c r="A5" s="92"/>
      <c r="B5" s="93" t="s">
        <v>10</v>
      </c>
      <c r="C5" s="92"/>
      <c r="D5" s="94"/>
      <c r="E5" s="92"/>
      <c r="F5" s="92"/>
    </row>
    <row r="6" spans="1:7" s="65" customFormat="1" ht="9.75" customHeight="1" x14ac:dyDescent="0.3">
      <c r="A6" s="66"/>
      <c r="B6" s="88"/>
      <c r="C6" s="66"/>
      <c r="D6" s="67"/>
      <c r="E6" s="66"/>
      <c r="F6" s="66"/>
      <c r="G6" s="68"/>
    </row>
    <row r="7" spans="1:7" ht="14.45" x14ac:dyDescent="0.3">
      <c r="A7" s="69"/>
      <c r="B7" s="69"/>
      <c r="C7" s="270" t="s">
        <v>160</v>
      </c>
      <c r="D7" s="270"/>
      <c r="E7" s="270"/>
      <c r="F7" s="100"/>
      <c r="G7" s="69"/>
    </row>
    <row r="8" spans="1:7" ht="14.45" x14ac:dyDescent="0.3">
      <c r="A8" s="70"/>
      <c r="B8" s="71"/>
      <c r="C8" s="100">
        <v>2019</v>
      </c>
      <c r="D8" s="72"/>
      <c r="E8" s="101">
        <v>2018</v>
      </c>
      <c r="F8" s="101"/>
      <c r="G8" s="73"/>
    </row>
    <row r="9" spans="1:7" ht="14.45" x14ac:dyDescent="0.3">
      <c r="A9" s="74" t="s">
        <v>46</v>
      </c>
      <c r="B9" s="75"/>
      <c r="C9" s="117">
        <v>-10.100000000000009</v>
      </c>
      <c r="D9" s="116"/>
      <c r="E9" s="117">
        <v>-24.300000000000004</v>
      </c>
      <c r="F9" s="102"/>
      <c r="G9" s="76"/>
    </row>
    <row r="10" spans="1:7" ht="14.45" x14ac:dyDescent="0.3">
      <c r="A10" s="77" t="s">
        <v>26</v>
      </c>
      <c r="B10" s="75"/>
      <c r="C10" s="118"/>
      <c r="D10" s="116"/>
      <c r="E10" s="118"/>
      <c r="F10" s="78"/>
      <c r="G10" s="76"/>
    </row>
    <row r="11" spans="1:7" ht="14.45" x14ac:dyDescent="0.3">
      <c r="A11" s="74" t="s">
        <v>47</v>
      </c>
      <c r="B11" s="75"/>
      <c r="C11" s="118"/>
      <c r="D11" s="116"/>
      <c r="E11" s="118"/>
      <c r="F11" s="78"/>
      <c r="G11" s="76"/>
    </row>
    <row r="12" spans="1:7" ht="14.45" x14ac:dyDescent="0.3">
      <c r="A12" s="77" t="s">
        <v>56</v>
      </c>
      <c r="B12" s="75"/>
      <c r="C12" s="119">
        <v>9.9</v>
      </c>
      <c r="D12" s="116"/>
      <c r="E12" s="119">
        <v>9</v>
      </c>
      <c r="F12" s="79"/>
      <c r="G12" s="80" t="s">
        <v>48</v>
      </c>
    </row>
    <row r="13" spans="1:7" ht="14.45" x14ac:dyDescent="0.3">
      <c r="A13" s="77" t="s">
        <v>4</v>
      </c>
      <c r="B13" s="75"/>
      <c r="C13" s="119">
        <v>8.3000000000000007</v>
      </c>
      <c r="D13" s="116"/>
      <c r="E13" s="119">
        <v>16.399999999999999</v>
      </c>
      <c r="F13" s="79"/>
      <c r="G13" s="81" t="s">
        <v>49</v>
      </c>
    </row>
    <row r="14" spans="1:7" thickBot="1" x14ac:dyDescent="0.35">
      <c r="A14" s="74" t="s">
        <v>169</v>
      </c>
      <c r="B14" s="75"/>
      <c r="C14" s="120">
        <v>8.0999999999999925</v>
      </c>
      <c r="D14" s="116"/>
      <c r="E14" s="120">
        <v>1.0999999999999943</v>
      </c>
      <c r="F14" s="102"/>
      <c r="G14" s="76"/>
    </row>
    <row r="15" spans="1:7" s="65" customFormat="1" thickTop="1" x14ac:dyDescent="0.3">
      <c r="A15" s="74"/>
      <c r="B15" s="75"/>
      <c r="C15" s="125"/>
      <c r="D15" s="116"/>
      <c r="E15" s="125"/>
      <c r="F15" s="102"/>
      <c r="G15" s="76"/>
    </row>
    <row r="16" spans="1:7" ht="15" customHeight="1" x14ac:dyDescent="0.3">
      <c r="A16" s="82" t="s">
        <v>65</v>
      </c>
      <c r="B16" s="83"/>
      <c r="C16" s="121">
        <v>-0.26</v>
      </c>
      <c r="D16" s="116"/>
      <c r="E16" s="121">
        <v>-0.65</v>
      </c>
      <c r="F16" s="84"/>
      <c r="G16" s="76"/>
    </row>
    <row r="17" spans="1:7" ht="15" customHeight="1" x14ac:dyDescent="0.3">
      <c r="A17" s="82" t="s">
        <v>51</v>
      </c>
      <c r="B17" s="83"/>
      <c r="C17" s="122">
        <v>0.47</v>
      </c>
      <c r="D17" s="116"/>
      <c r="E17" s="122">
        <v>0.68</v>
      </c>
      <c r="F17" s="86"/>
      <c r="G17" s="76"/>
    </row>
    <row r="18" spans="1:7" ht="15" customHeight="1" thickBot="1" x14ac:dyDescent="0.3">
      <c r="A18" s="82" t="s">
        <v>167</v>
      </c>
      <c r="B18" s="83"/>
      <c r="C18" s="123">
        <v>0.20999999999999996</v>
      </c>
      <c r="D18" s="116"/>
      <c r="E18" s="123">
        <v>3.0000000000000027E-2</v>
      </c>
      <c r="F18" s="84"/>
      <c r="G18" s="85" t="s">
        <v>50</v>
      </c>
    </row>
    <row r="19" spans="1:7" s="65" customFormat="1" ht="15.75" thickTop="1" x14ac:dyDescent="0.25">
      <c r="A19" s="82" t="s">
        <v>161</v>
      </c>
      <c r="B19" s="83"/>
      <c r="C19" s="121">
        <v>-0.26</v>
      </c>
      <c r="D19" s="116"/>
      <c r="E19" s="121">
        <v>-0.6</v>
      </c>
      <c r="F19" s="84"/>
      <c r="G19" s="85"/>
    </row>
    <row r="20" spans="1:7" s="65" customFormat="1" x14ac:dyDescent="0.25">
      <c r="A20" s="82" t="s">
        <v>51</v>
      </c>
      <c r="B20" s="83"/>
      <c r="C20" s="122">
        <v>0.46</v>
      </c>
      <c r="D20" s="116"/>
      <c r="E20" s="122">
        <v>0.62</v>
      </c>
      <c r="F20" s="84"/>
      <c r="G20" s="85"/>
    </row>
    <row r="21" spans="1:7" s="65" customFormat="1" ht="15" customHeight="1" thickBot="1" x14ac:dyDescent="0.3">
      <c r="A21" s="82" t="s">
        <v>168</v>
      </c>
      <c r="B21" s="83"/>
      <c r="C21" s="123">
        <v>0.2</v>
      </c>
      <c r="E21" s="123">
        <v>0.02</v>
      </c>
      <c r="F21" s="84"/>
      <c r="G21" s="85" t="s">
        <v>152</v>
      </c>
    </row>
    <row r="22" spans="1:7" ht="10.5" customHeight="1" thickTop="1" x14ac:dyDescent="0.25">
      <c r="A22" s="74"/>
      <c r="B22" s="75"/>
      <c r="C22" s="127"/>
      <c r="D22" s="180"/>
      <c r="E22" s="127"/>
      <c r="F22" s="87"/>
      <c r="G22" s="69"/>
    </row>
    <row r="23" spans="1:7" s="65" customFormat="1" outlineLevel="1" x14ac:dyDescent="0.25">
      <c r="A23"/>
      <c r="B23"/>
      <c r="C23"/>
      <c r="D23"/>
      <c r="E23"/>
      <c r="G23"/>
    </row>
    <row r="24" spans="1:7" ht="20.25" customHeight="1" outlineLevel="1" x14ac:dyDescent="0.25">
      <c r="A24" s="267" t="s">
        <v>162</v>
      </c>
      <c r="B24" s="267"/>
      <c r="C24" s="267"/>
      <c r="D24" s="267"/>
      <c r="E24" s="267"/>
      <c r="F24" s="267"/>
      <c r="G24" s="254"/>
    </row>
    <row r="25" spans="1:7" ht="20.25" customHeight="1" outlineLevel="1" x14ac:dyDescent="0.25">
      <c r="A25" s="267" t="s">
        <v>163</v>
      </c>
      <c r="B25" s="267"/>
      <c r="C25" s="267"/>
      <c r="D25" s="267"/>
      <c r="E25" s="267"/>
      <c r="F25" s="267"/>
      <c r="G25" s="254"/>
    </row>
    <row r="26" spans="1:7" s="65" customFormat="1" ht="28.5" customHeight="1" outlineLevel="1" x14ac:dyDescent="0.25">
      <c r="A26" s="268" t="s">
        <v>170</v>
      </c>
      <c r="B26" s="268"/>
      <c r="C26" s="268"/>
      <c r="D26" s="268"/>
      <c r="E26" s="268"/>
      <c r="F26" s="268"/>
      <c r="G26" s="255"/>
    </row>
    <row r="27" spans="1:7" s="65" customFormat="1" ht="40.5" customHeight="1" outlineLevel="1" x14ac:dyDescent="0.25">
      <c r="A27" s="268" t="s">
        <v>164</v>
      </c>
      <c r="B27" s="268"/>
      <c r="C27" s="268"/>
      <c r="D27" s="268"/>
      <c r="E27" s="268"/>
      <c r="F27" s="268"/>
      <c r="G27" s="255"/>
    </row>
    <row r="28" spans="1:7" s="65" customFormat="1" ht="39.75" customHeight="1" outlineLevel="1" x14ac:dyDescent="0.25">
      <c r="A28" s="268"/>
      <c r="B28" s="268"/>
      <c r="C28" s="268"/>
      <c r="D28" s="268"/>
      <c r="E28" s="268"/>
      <c r="F28" s="268"/>
      <c r="G28" s="256"/>
    </row>
    <row r="29" spans="1:7" s="65" customFormat="1" ht="12" customHeight="1" outlineLevel="1" x14ac:dyDescent="0.25">
      <c r="A29" s="256"/>
      <c r="B29" s="256"/>
      <c r="C29" s="256"/>
      <c r="D29" s="256"/>
      <c r="E29" s="256"/>
      <c r="F29" s="256"/>
      <c r="G29" s="256"/>
    </row>
    <row r="30" spans="1:7" s="65" customFormat="1" outlineLevel="1" x14ac:dyDescent="0.25">
      <c r="A30" s="256"/>
      <c r="B30" s="256"/>
      <c r="C30" s="256"/>
      <c r="D30" s="256"/>
      <c r="E30" s="256"/>
      <c r="F30" s="256"/>
      <c r="G30" s="256"/>
    </row>
    <row r="31" spans="1:7" s="65" customFormat="1" outlineLevel="1" x14ac:dyDescent="0.25">
      <c r="A31" s="256"/>
      <c r="B31" s="256"/>
      <c r="C31" s="256"/>
      <c r="D31" s="256"/>
      <c r="E31" s="256"/>
      <c r="F31" s="256"/>
      <c r="G31" s="256"/>
    </row>
    <row r="32" spans="1:7" s="65" customFormat="1" outlineLevel="1" x14ac:dyDescent="0.25">
      <c r="A32"/>
      <c r="B32"/>
      <c r="C32"/>
      <c r="D32"/>
      <c r="E32"/>
      <c r="G32"/>
    </row>
    <row r="33" spans="1:7" s="65" customFormat="1" outlineLevel="1" x14ac:dyDescent="0.25">
      <c r="A33"/>
      <c r="B33"/>
      <c r="C33"/>
      <c r="D33"/>
      <c r="E33"/>
      <c r="G33"/>
    </row>
    <row r="34" spans="1:7" s="65" customFormat="1" outlineLevel="1" x14ac:dyDescent="0.25">
      <c r="A34"/>
      <c r="B34"/>
      <c r="C34"/>
      <c r="D34"/>
      <c r="E34"/>
      <c r="G34"/>
    </row>
    <row r="35" spans="1:7" s="65" customFormat="1" outlineLevel="1" x14ac:dyDescent="0.25">
      <c r="A35"/>
      <c r="B35"/>
      <c r="C35"/>
      <c r="D35"/>
      <c r="E35"/>
      <c r="G35"/>
    </row>
    <row r="36" spans="1:7" outlineLevel="1" x14ac:dyDescent="0.25"/>
    <row r="37" spans="1:7" s="65" customFormat="1" ht="15" customHeight="1" outlineLevel="1" x14ac:dyDescent="0.25">
      <c r="A37"/>
      <c r="B37"/>
      <c r="C37"/>
      <c r="D37"/>
      <c r="E37"/>
      <c r="G37"/>
    </row>
    <row r="38" spans="1:7" ht="15" customHeight="1" outlineLevel="1" x14ac:dyDescent="0.25"/>
    <row r="39" spans="1:7" ht="24" customHeight="1" outlineLevel="1" x14ac:dyDescent="0.25"/>
    <row r="40" spans="1:7" ht="22.5" customHeight="1" outlineLevel="1" x14ac:dyDescent="0.25"/>
    <row r="41" spans="1:7" ht="12.75" customHeight="1" outlineLevel="1" x14ac:dyDescent="0.25"/>
    <row r="42" spans="1:7" ht="12.75" customHeight="1" outlineLevel="1" x14ac:dyDescent="0.25"/>
    <row r="43" spans="1:7" outlineLevel="1" x14ac:dyDescent="0.25"/>
    <row r="44" spans="1:7" outlineLevel="1" x14ac:dyDescent="0.25"/>
  </sheetData>
  <mergeCells count="10">
    <mergeCell ref="A1:G1"/>
    <mergeCell ref="A2:G2"/>
    <mergeCell ref="A4:G4"/>
    <mergeCell ref="C7:E7"/>
    <mergeCell ref="A3:G3"/>
    <mergeCell ref="A24:F24"/>
    <mergeCell ref="A25:F25"/>
    <mergeCell ref="A26:F26"/>
    <mergeCell ref="A27:F27"/>
    <mergeCell ref="A28:F28"/>
  </mergeCells>
  <printOptions horizontalCentered="1" verticalCentered="1"/>
  <pageMargins left="0.7" right="0.7" top="0.5" bottom="0.5" header="0.3" footer="0.3"/>
  <pageSetup orientation="portrait" r:id="rId1"/>
  <ignoredErrors>
    <ignoredError sqref="G12:G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8"/>
  <sheetViews>
    <sheetView workbookViewId="0">
      <selection activeCell="E36" sqref="E36"/>
    </sheetView>
  </sheetViews>
  <sheetFormatPr defaultRowHeight="15" x14ac:dyDescent="0.25"/>
  <cols>
    <col min="2" max="3" width="14.28515625" bestFit="1" customWidth="1"/>
  </cols>
  <sheetData>
    <row r="6" spans="2:3" x14ac:dyDescent="0.25">
      <c r="B6" s="134">
        <v>14201000</v>
      </c>
      <c r="C6" s="134">
        <f>9412000+11395000</f>
        <v>20807000</v>
      </c>
    </row>
    <row r="7" spans="2:3" x14ac:dyDescent="0.25">
      <c r="B7" s="135">
        <v>39677446</v>
      </c>
      <c r="C7" s="135">
        <v>39677446</v>
      </c>
    </row>
    <row r="8" spans="2:3" x14ac:dyDescent="0.25">
      <c r="B8" s="133">
        <f>B6/B7</f>
        <v>0.35791114176048527</v>
      </c>
      <c r="C8" s="133">
        <f>C6/C7</f>
        <v>0.52440371288010823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1"/>
  <sheetViews>
    <sheetView showGridLines="0" zoomScaleNormal="100" workbookViewId="0">
      <selection activeCell="C22" sqref="C22"/>
    </sheetView>
  </sheetViews>
  <sheetFormatPr defaultColWidth="9.140625" defaultRowHeight="15" x14ac:dyDescent="0.25"/>
  <cols>
    <col min="1" max="1" width="70.7109375" style="142" customWidth="1"/>
    <col min="2" max="2" width="1.7109375" style="142" customWidth="1"/>
    <col min="3" max="3" width="15.7109375" style="142" customWidth="1"/>
    <col min="4" max="4" width="1.7109375" style="130" customWidth="1"/>
    <col min="5" max="5" width="15.7109375" style="142" customWidth="1"/>
    <col min="6" max="7" width="9.140625" style="142"/>
    <col min="8" max="8" width="12.5703125" style="142" bestFit="1" customWidth="1"/>
    <col min="9" max="16384" width="9.140625" style="142"/>
  </cols>
  <sheetData>
    <row r="1" spans="1:8" ht="15.75" x14ac:dyDescent="0.25">
      <c r="A1" s="139" t="s">
        <v>54</v>
      </c>
      <c r="B1" s="139"/>
      <c r="C1" s="140"/>
      <c r="D1" s="141"/>
      <c r="E1" s="140"/>
    </row>
    <row r="2" spans="1:8" x14ac:dyDescent="0.25">
      <c r="A2" s="143" t="s">
        <v>76</v>
      </c>
      <c r="B2" s="143"/>
      <c r="C2" s="140"/>
      <c r="D2" s="141"/>
      <c r="E2" s="140"/>
    </row>
    <row r="3" spans="1:8" x14ac:dyDescent="0.25">
      <c r="A3" s="143" t="s">
        <v>77</v>
      </c>
      <c r="B3" s="143"/>
      <c r="C3" s="140"/>
      <c r="D3" s="141"/>
      <c r="E3" s="140"/>
    </row>
    <row r="5" spans="1:8" x14ac:dyDescent="0.25">
      <c r="C5" s="144"/>
      <c r="E5" s="144"/>
    </row>
    <row r="6" spans="1:8" x14ac:dyDescent="0.25">
      <c r="A6" s="130"/>
      <c r="B6" s="130"/>
      <c r="C6" s="130"/>
      <c r="E6" s="130"/>
    </row>
    <row r="7" spans="1:8" s="147" customFormat="1" ht="25.5" x14ac:dyDescent="0.2">
      <c r="A7" s="130"/>
      <c r="B7" s="130"/>
      <c r="C7" s="145" t="str">
        <f>CONCATENATE('[6]Date input'!B5," ",'[6]Date input'!B4)</f>
        <v>December 31, 2018</v>
      </c>
      <c r="D7" s="146"/>
      <c r="E7" s="145" t="str">
        <f>CONCATENATE('[6]Date input'!B6," ",'[6]Date input'!B7)</f>
        <v>December 31, 2017</v>
      </c>
      <c r="H7" s="148" t="s">
        <v>78</v>
      </c>
    </row>
    <row r="8" spans="1:8" s="127" customFormat="1" ht="13.5" x14ac:dyDescent="0.25">
      <c r="A8" s="149" t="s">
        <v>79</v>
      </c>
      <c r="B8" s="150"/>
      <c r="C8" s="151"/>
      <c r="D8" s="152"/>
      <c r="E8" s="151"/>
    </row>
    <row r="9" spans="1:8" s="127" customFormat="1" ht="12.75" x14ac:dyDescent="0.2">
      <c r="A9" s="153" t="s">
        <v>80</v>
      </c>
      <c r="B9" s="154"/>
      <c r="C9" s="151"/>
      <c r="D9" s="152"/>
      <c r="E9" s="151"/>
    </row>
    <row r="10" spans="1:8" s="127" customFormat="1" ht="12.75" x14ac:dyDescent="0.2">
      <c r="A10" s="153" t="s">
        <v>12</v>
      </c>
      <c r="B10" s="154"/>
      <c r="C10" s="155">
        <f>ROUND([6]TB!M1123/1000,0)</f>
        <v>108419</v>
      </c>
      <c r="D10" s="152"/>
      <c r="E10" s="155">
        <v>81698</v>
      </c>
      <c r="H10" s="156">
        <f t="shared" ref="H10:H15" si="0">E10-C10</f>
        <v>-26721</v>
      </c>
    </row>
    <row r="11" spans="1:8" s="127" customFormat="1" ht="12.75" x14ac:dyDescent="0.2">
      <c r="A11" s="153" t="s">
        <v>45</v>
      </c>
      <c r="B11" s="154"/>
      <c r="C11" s="118">
        <f>ROUND([6]TB!M1125/1000,0)</f>
        <v>57002</v>
      </c>
      <c r="D11" s="157"/>
      <c r="E11" s="158">
        <v>0</v>
      </c>
      <c r="H11" s="156">
        <f t="shared" si="0"/>
        <v>-57002</v>
      </c>
    </row>
    <row r="12" spans="1:8" s="127" customFormat="1" ht="12.75" x14ac:dyDescent="0.2">
      <c r="A12" s="153" t="s">
        <v>81</v>
      </c>
      <c r="B12" s="154"/>
      <c r="C12" s="159">
        <f>ROUND([6]TB!M1127/1000,0)</f>
        <v>20773</v>
      </c>
      <c r="D12" s="152"/>
      <c r="E12" s="160">
        <v>9670</v>
      </c>
      <c r="H12" s="156">
        <f t="shared" si="0"/>
        <v>-11103</v>
      </c>
    </row>
    <row r="13" spans="1:8" s="127" customFormat="1" ht="12.75" x14ac:dyDescent="0.2">
      <c r="A13" s="153" t="s">
        <v>82</v>
      </c>
      <c r="B13" s="154"/>
      <c r="C13" s="160">
        <f>ROUND([6]TB!M1128/1000,0)</f>
        <v>2625</v>
      </c>
      <c r="D13" s="152"/>
      <c r="E13" s="160">
        <v>2029</v>
      </c>
      <c r="H13" s="156">
        <f t="shared" si="0"/>
        <v>-596</v>
      </c>
    </row>
    <row r="14" spans="1:8" s="127" customFormat="1" ht="12.75" x14ac:dyDescent="0.2">
      <c r="A14" s="153" t="s">
        <v>83</v>
      </c>
      <c r="B14" s="154"/>
      <c r="C14" s="161">
        <f>ROUND([6]TB!M1126/1000,0)-2330</f>
        <v>12597</v>
      </c>
      <c r="D14" s="152"/>
      <c r="E14" s="160">
        <v>12997</v>
      </c>
      <c r="H14" s="156">
        <f t="shared" si="0"/>
        <v>400</v>
      </c>
    </row>
    <row r="15" spans="1:8" s="127" customFormat="1" ht="12.75" x14ac:dyDescent="0.2">
      <c r="A15" s="153" t="s">
        <v>84</v>
      </c>
      <c r="B15" s="154"/>
      <c r="C15" s="162">
        <f>ROUND([6]TB!M1129/1000,0)</f>
        <v>2911</v>
      </c>
      <c r="D15" s="152"/>
      <c r="E15" s="162">
        <v>0</v>
      </c>
      <c r="H15" s="156">
        <f t="shared" si="0"/>
        <v>-2911</v>
      </c>
    </row>
    <row r="16" spans="1:8" s="127" customFormat="1" ht="12.75" x14ac:dyDescent="0.2">
      <c r="A16" s="153" t="s">
        <v>85</v>
      </c>
      <c r="B16" s="154"/>
      <c r="C16" s="160">
        <f>SUM(C10:C15)</f>
        <v>204327</v>
      </c>
      <c r="D16" s="152"/>
      <c r="E16" s="160">
        <f>SUM(E10:E15)</f>
        <v>106394</v>
      </c>
      <c r="H16" s="156"/>
    </row>
    <row r="17" spans="1:8" s="127" customFormat="1" ht="12.75" x14ac:dyDescent="0.2">
      <c r="A17" s="153" t="s">
        <v>86</v>
      </c>
      <c r="B17" s="154"/>
      <c r="C17" s="160">
        <f>ROUND([6]TB!M1130/1000,0)</f>
        <v>3963</v>
      </c>
      <c r="D17" s="152"/>
      <c r="E17" s="160">
        <v>4470</v>
      </c>
      <c r="H17" s="156">
        <f>E17-C17</f>
        <v>507</v>
      </c>
    </row>
    <row r="18" spans="1:8" s="127" customFormat="1" ht="12.75" x14ac:dyDescent="0.2">
      <c r="A18" s="163" t="s">
        <v>87</v>
      </c>
      <c r="B18" s="164"/>
      <c r="C18" s="160">
        <f>ROUND([6]TB!M1131/1000,0)+2330</f>
        <v>3429</v>
      </c>
      <c r="D18" s="152"/>
      <c r="E18" s="160">
        <v>1989</v>
      </c>
      <c r="H18" s="156">
        <f>E18-C18</f>
        <v>-1440</v>
      </c>
    </row>
    <row r="19" spans="1:8" s="127" customFormat="1" ht="12.75" x14ac:dyDescent="0.2">
      <c r="A19" s="163" t="s">
        <v>88</v>
      </c>
      <c r="B19" s="164"/>
      <c r="C19" s="160">
        <f>ROUND([6]TB!M1132/1000,0)</f>
        <v>44408</v>
      </c>
      <c r="D19" s="152"/>
      <c r="E19" s="160">
        <v>48355</v>
      </c>
      <c r="H19" s="156">
        <f>E19-C19</f>
        <v>3947</v>
      </c>
    </row>
    <row r="20" spans="1:8" s="127" customFormat="1" ht="12.75" x14ac:dyDescent="0.2">
      <c r="A20" s="153" t="s">
        <v>89</v>
      </c>
      <c r="B20" s="154"/>
      <c r="C20" s="162">
        <f>ROUND([6]TB!M1124/1000,0)</f>
        <v>4319</v>
      </c>
      <c r="D20" s="152"/>
      <c r="E20" s="162">
        <v>4317</v>
      </c>
      <c r="H20" s="156">
        <f>E20-C20</f>
        <v>-2</v>
      </c>
    </row>
    <row r="21" spans="1:8" s="127" customFormat="1" ht="14.25" thickBot="1" x14ac:dyDescent="0.3">
      <c r="A21" s="153" t="s">
        <v>90</v>
      </c>
      <c r="B21" s="165"/>
      <c r="C21" s="166">
        <f>SUM(C16:C20)</f>
        <v>260446</v>
      </c>
      <c r="D21" s="152"/>
      <c r="E21" s="166">
        <f>SUM(E16:E20)</f>
        <v>165525</v>
      </c>
      <c r="H21" s="156"/>
    </row>
    <row r="22" spans="1:8" s="127" customFormat="1" ht="14.25" thickTop="1" x14ac:dyDescent="0.2">
      <c r="A22" s="149" t="s">
        <v>91</v>
      </c>
      <c r="B22" s="154"/>
      <c r="C22" s="151"/>
      <c r="D22" s="152"/>
      <c r="E22" s="151"/>
      <c r="H22" s="156"/>
    </row>
    <row r="23" spans="1:8" s="127" customFormat="1" ht="12.75" x14ac:dyDescent="0.2">
      <c r="A23" s="153" t="s">
        <v>92</v>
      </c>
      <c r="B23" s="154"/>
      <c r="C23" s="155"/>
      <c r="D23" s="167"/>
      <c r="E23" s="155"/>
      <c r="H23" s="156"/>
    </row>
    <row r="24" spans="1:8" s="127" customFormat="1" ht="12.75" x14ac:dyDescent="0.2">
      <c r="A24" s="153" t="s">
        <v>93</v>
      </c>
      <c r="B24" s="154"/>
      <c r="C24" s="168">
        <f>-ROUND([6]TB!M1133/1000,0)</f>
        <v>20684</v>
      </c>
      <c r="D24" s="152"/>
      <c r="E24" s="168">
        <v>27692</v>
      </c>
      <c r="H24" s="156">
        <f>E24-C24</f>
        <v>7008</v>
      </c>
    </row>
    <row r="25" spans="1:8" s="127" customFormat="1" ht="12.75" x14ac:dyDescent="0.2">
      <c r="A25" s="153" t="s">
        <v>94</v>
      </c>
      <c r="B25" s="154"/>
      <c r="C25" s="160">
        <f>-ROUND([6]TB!M1134/1000,0)+1</f>
        <v>37430</v>
      </c>
      <c r="D25" s="152"/>
      <c r="E25" s="160">
        <v>30648</v>
      </c>
      <c r="H25" s="156">
        <f>E25-C25</f>
        <v>-6782</v>
      </c>
    </row>
    <row r="26" spans="1:8" s="127" customFormat="1" ht="12.75" x14ac:dyDescent="0.2">
      <c r="A26" s="153" t="s">
        <v>95</v>
      </c>
      <c r="B26" s="154"/>
      <c r="C26" s="169">
        <f>SUM(C24:C25)</f>
        <v>58114</v>
      </c>
      <c r="D26" s="152"/>
      <c r="E26" s="169">
        <f>SUM(E24:E25)</f>
        <v>58340</v>
      </c>
      <c r="H26" s="156"/>
    </row>
    <row r="27" spans="1:8" s="127" customFormat="1" ht="12.75" x14ac:dyDescent="0.2">
      <c r="A27" s="153" t="s">
        <v>96</v>
      </c>
      <c r="B27" s="154"/>
      <c r="C27" s="160">
        <f>-ROUND([6]TB!M1135/1000,0)</f>
        <v>10000</v>
      </c>
      <c r="D27" s="152"/>
      <c r="E27" s="160">
        <v>0</v>
      </c>
      <c r="H27" s="156">
        <f>E27-C27</f>
        <v>-10000</v>
      </c>
    </row>
    <row r="28" spans="1:8" s="127" customFormat="1" ht="12.75" x14ac:dyDescent="0.2">
      <c r="A28" s="153" t="s">
        <v>97</v>
      </c>
      <c r="B28" s="154"/>
      <c r="C28" s="160">
        <f>-ROUND([6]TB!M1136/1000,0)</f>
        <v>5815</v>
      </c>
      <c r="D28" s="152"/>
      <c r="E28" s="160">
        <v>5406</v>
      </c>
      <c r="H28" s="156">
        <f>E28-C28</f>
        <v>-409</v>
      </c>
    </row>
    <row r="29" spans="1:8" s="127" customFormat="1" ht="12.75" x14ac:dyDescent="0.2">
      <c r="A29" s="153" t="s">
        <v>98</v>
      </c>
      <c r="B29" s="154"/>
      <c r="C29" s="160">
        <f>-ROUND([6]TB!M1137/1000,0)</f>
        <v>151886</v>
      </c>
      <c r="D29" s="152"/>
      <c r="E29" s="160">
        <v>48477</v>
      </c>
      <c r="H29" s="156">
        <f>E29-C29</f>
        <v>-103409</v>
      </c>
    </row>
    <row r="30" spans="1:8" s="127" customFormat="1" ht="12.75" x14ac:dyDescent="0.2">
      <c r="A30" s="153" t="s">
        <v>99</v>
      </c>
      <c r="B30" s="154"/>
      <c r="C30" s="169">
        <f>SUM(C26:C29)</f>
        <v>225815</v>
      </c>
      <c r="D30" s="152"/>
      <c r="E30" s="169">
        <f>SUM(E26:E29)</f>
        <v>112223</v>
      </c>
      <c r="H30" s="156"/>
    </row>
    <row r="31" spans="1:8" s="127" customFormat="1" ht="12.75" x14ac:dyDescent="0.2">
      <c r="A31" s="153"/>
      <c r="B31" s="154"/>
      <c r="C31" s="155"/>
      <c r="D31" s="167"/>
      <c r="E31" s="155"/>
      <c r="H31" s="156"/>
    </row>
    <row r="32" spans="1:8" s="127" customFormat="1" ht="12.75" x14ac:dyDescent="0.2">
      <c r="A32" s="170" t="s">
        <v>100</v>
      </c>
      <c r="B32" s="154"/>
      <c r="C32" s="160"/>
      <c r="D32" s="152"/>
      <c r="E32" s="160"/>
      <c r="H32" s="156"/>
    </row>
    <row r="33" spans="1:8" s="127" customFormat="1" ht="38.25" x14ac:dyDescent="0.2">
      <c r="A33" s="170" t="s">
        <v>110</v>
      </c>
      <c r="B33" s="154"/>
      <c r="C33" s="160">
        <f>-ROUND([6]TB!M1138/1000,0)</f>
        <v>4</v>
      </c>
      <c r="D33" s="152"/>
      <c r="E33" s="160">
        <v>4</v>
      </c>
      <c r="H33" s="156">
        <f>E33-C33</f>
        <v>0</v>
      </c>
    </row>
    <row r="34" spans="1:8" s="127" customFormat="1" ht="12.75" x14ac:dyDescent="0.2">
      <c r="A34" s="153" t="s">
        <v>101</v>
      </c>
      <c r="B34" s="154"/>
      <c r="C34" s="160">
        <f>-ROUND([6]TB!M1139/1000,0)</f>
        <v>1236355</v>
      </c>
      <c r="D34" s="152"/>
      <c r="E34" s="160">
        <v>1142213</v>
      </c>
      <c r="H34" s="156">
        <f>E34-C34</f>
        <v>-94142</v>
      </c>
    </row>
    <row r="35" spans="1:8" s="127" customFormat="1" ht="12.75" x14ac:dyDescent="0.2">
      <c r="A35" s="153" t="s">
        <v>102</v>
      </c>
      <c r="B35" s="154"/>
      <c r="C35" s="160">
        <f>-ROUND([6]TB!M1140/1000,0)</f>
        <v>0</v>
      </c>
      <c r="D35" s="152"/>
      <c r="E35" s="160">
        <v>-449</v>
      </c>
      <c r="H35" s="156">
        <f>E35-C35</f>
        <v>-449</v>
      </c>
    </row>
    <row r="36" spans="1:8" s="127" customFormat="1" ht="12.75" x14ac:dyDescent="0.2">
      <c r="A36" s="153" t="s">
        <v>103</v>
      </c>
      <c r="B36" s="154"/>
      <c r="C36" s="160">
        <f>-ROUND([6]TB!M1141/1000,0)</f>
        <v>-12</v>
      </c>
      <c r="D36" s="152"/>
      <c r="E36" s="160">
        <v>0</v>
      </c>
      <c r="H36" s="156">
        <f>E36-C36</f>
        <v>12</v>
      </c>
    </row>
    <row r="37" spans="1:8" s="127" customFormat="1" ht="12.75" x14ac:dyDescent="0.2">
      <c r="A37" s="153" t="s">
        <v>104</v>
      </c>
      <c r="B37" s="154"/>
      <c r="C37" s="162">
        <f>-ROUND(([6]TB!M1142+[6]TB!M1143)/1000,0)</f>
        <v>-1201716</v>
      </c>
      <c r="D37" s="152"/>
      <c r="E37" s="162">
        <v>-1088466</v>
      </c>
      <c r="H37" s="156">
        <f>E37-C37</f>
        <v>113250</v>
      </c>
    </row>
    <row r="38" spans="1:8" s="127" customFormat="1" ht="12.75" x14ac:dyDescent="0.2">
      <c r="A38" s="153" t="s">
        <v>105</v>
      </c>
      <c r="B38" s="154"/>
      <c r="C38" s="171">
        <f>SUM(C33:C37)</f>
        <v>34631</v>
      </c>
      <c r="D38" s="152"/>
      <c r="E38" s="171">
        <f>SUM(E33:E37)</f>
        <v>53302</v>
      </c>
      <c r="H38" s="156"/>
    </row>
    <row r="39" spans="1:8" s="127" customFormat="1" ht="12.75" customHeight="1" thickBot="1" x14ac:dyDescent="0.25">
      <c r="A39" s="153" t="s">
        <v>106</v>
      </c>
      <c r="B39" s="154"/>
      <c r="C39" s="166">
        <f>C30+C38</f>
        <v>260446</v>
      </c>
      <c r="D39" s="152"/>
      <c r="E39" s="166">
        <f>E30+E38</f>
        <v>165525</v>
      </c>
    </row>
    <row r="40" spans="1:8" ht="15.75" thickTop="1" x14ac:dyDescent="0.25"/>
    <row r="41" spans="1:8" x14ac:dyDescent="0.25">
      <c r="A41" s="271" t="s">
        <v>75</v>
      </c>
      <c r="B41" s="271"/>
      <c r="C41" s="271"/>
      <c r="D41" s="271"/>
      <c r="E41" s="271"/>
    </row>
    <row r="43" spans="1:8" x14ac:dyDescent="0.25">
      <c r="E43" s="172"/>
    </row>
    <row r="44" spans="1:8" x14ac:dyDescent="0.25">
      <c r="E44" s="173"/>
    </row>
    <row r="47" spans="1:8" x14ac:dyDescent="0.25">
      <c r="C47" s="174">
        <f>C39-C21</f>
        <v>0</v>
      </c>
      <c r="E47" s="130" t="s">
        <v>107</v>
      </c>
    </row>
    <row r="48" spans="1:8" x14ac:dyDescent="0.25">
      <c r="C48" s="130"/>
      <c r="E48" s="130"/>
    </row>
    <row r="49" spans="3:5" x14ac:dyDescent="0.25">
      <c r="C49" s="175">
        <f>E37-C37</f>
        <v>113250</v>
      </c>
      <c r="E49" s="130" t="s">
        <v>108</v>
      </c>
    </row>
    <row r="50" spans="3:5" x14ac:dyDescent="0.25">
      <c r="C50" s="175">
        <f>IS!C24</f>
        <v>-113250</v>
      </c>
      <c r="E50" s="130" t="str">
        <f>"YTD Loss as of "&amp;C7</f>
        <v>YTD Loss as of December 31, 2018</v>
      </c>
    </row>
    <row r="51" spans="3:5" x14ac:dyDescent="0.25">
      <c r="C51" s="174">
        <f>SUM(C49:C50)</f>
        <v>0</v>
      </c>
      <c r="E51" s="130" t="s">
        <v>109</v>
      </c>
    </row>
  </sheetData>
  <mergeCells count="1">
    <mergeCell ref="A41:E41"/>
  </mergeCells>
  <conditionalFormatting sqref="A8:E39">
    <cfRule type="expression" dxfId="3" priority="1" stopIfTrue="1">
      <formula>MOD(ROW(),2)=0</formula>
    </cfRule>
  </conditionalFormatting>
  <pageMargins left="0.7" right="0.7" top="0.75" bottom="0.75" header="0.3" footer="0.3"/>
  <pageSetup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9"/>
  <sheetViews>
    <sheetView showGridLines="0" zoomScaleNormal="100" workbookViewId="0">
      <selection activeCell="C22" sqref="C22"/>
    </sheetView>
  </sheetViews>
  <sheetFormatPr defaultColWidth="9.140625" defaultRowHeight="15" x14ac:dyDescent="0.25"/>
  <cols>
    <col min="1" max="1" width="70.7109375" style="177" customWidth="1"/>
    <col min="2" max="2" width="1.7109375" style="179" customWidth="1"/>
    <col min="3" max="3" width="15.7109375" style="177" customWidth="1"/>
    <col min="4" max="4" width="1.7109375" style="178" customWidth="1"/>
    <col min="5" max="5" width="15.7109375" style="177" customWidth="1"/>
    <col min="6" max="6" width="1.7109375" style="178" customWidth="1"/>
    <col min="7" max="7" width="15.7109375" style="177" customWidth="1"/>
    <col min="8" max="16384" width="9.140625" style="126"/>
  </cols>
  <sheetData>
    <row r="1" spans="1:7" x14ac:dyDescent="0.25">
      <c r="A1" s="57" t="s">
        <v>54</v>
      </c>
      <c r="B1" s="176"/>
    </row>
    <row r="2" spans="1:7" x14ac:dyDescent="0.25">
      <c r="A2" s="57" t="s">
        <v>55</v>
      </c>
      <c r="B2" s="176"/>
    </row>
    <row r="3" spans="1:7" x14ac:dyDescent="0.25">
      <c r="A3" s="263" t="s">
        <v>67</v>
      </c>
      <c r="B3" s="263"/>
      <c r="D3" s="179"/>
      <c r="F3" s="179"/>
    </row>
    <row r="4" spans="1:7" x14ac:dyDescent="0.25">
      <c r="A4" s="263"/>
      <c r="B4" s="263"/>
      <c r="D4" s="179"/>
      <c r="F4" s="179"/>
    </row>
    <row r="7" spans="1:7" s="180" customFormat="1" ht="12.75" x14ac:dyDescent="0.2">
      <c r="A7" s="95"/>
      <c r="B7" s="178"/>
      <c r="C7" s="272" t="str">
        <f>'[6]Date input'!B14</f>
        <v>For the Year Ended December 31,</v>
      </c>
      <c r="D7" s="272"/>
      <c r="E7" s="272"/>
      <c r="F7" s="272"/>
      <c r="G7" s="272"/>
    </row>
    <row r="8" spans="1:7" s="180" customFormat="1" ht="12.75" x14ac:dyDescent="0.2">
      <c r="A8" s="95"/>
      <c r="B8" s="178"/>
      <c r="C8" s="181">
        <f>'[6]Date input'!B4</f>
        <v>2018</v>
      </c>
      <c r="D8" s="182"/>
      <c r="E8" s="181">
        <f>C8-1</f>
        <v>2017</v>
      </c>
      <c r="F8" s="182"/>
      <c r="G8" s="181">
        <f>E8-1</f>
        <v>2016</v>
      </c>
    </row>
    <row r="9" spans="1:7" s="180" customFormat="1" ht="12.75" x14ac:dyDescent="0.2">
      <c r="A9" s="183" t="s">
        <v>68</v>
      </c>
      <c r="B9" s="184"/>
      <c r="C9" s="185"/>
      <c r="D9" s="178"/>
      <c r="E9" s="185"/>
      <c r="F9" s="178"/>
      <c r="G9" s="185"/>
    </row>
    <row r="10" spans="1:7" s="180" customFormat="1" ht="12.75" x14ac:dyDescent="0.2">
      <c r="A10" s="186" t="s">
        <v>57</v>
      </c>
      <c r="B10" s="178"/>
      <c r="C10" s="187">
        <f>-ROUND(SUM([6]TB!P14:P1113)/1000,0)-C11</f>
        <v>200491</v>
      </c>
      <c r="D10" s="188"/>
      <c r="E10" s="187">
        <v>26185</v>
      </c>
      <c r="F10" s="188"/>
      <c r="G10" s="187">
        <v>0</v>
      </c>
    </row>
    <row r="11" spans="1:7" s="180" customFormat="1" ht="12.75" x14ac:dyDescent="0.2">
      <c r="A11" s="189" t="s">
        <v>58</v>
      </c>
      <c r="B11" s="190"/>
      <c r="C11" s="191">
        <f>-ROUND([6]TB!P402/1000,)-ROUND([6]TB!P71/1000,)</f>
        <v>40500</v>
      </c>
      <c r="D11" s="192"/>
      <c r="E11" s="162">
        <v>1500</v>
      </c>
      <c r="F11" s="192"/>
      <c r="G11" s="162">
        <v>0</v>
      </c>
    </row>
    <row r="12" spans="1:7" s="180" customFormat="1" ht="12.75" x14ac:dyDescent="0.2">
      <c r="A12" s="193" t="s">
        <v>59</v>
      </c>
      <c r="B12" s="190"/>
      <c r="C12" s="191">
        <f>SUM(C10:C11)</f>
        <v>240991</v>
      </c>
      <c r="D12" s="190"/>
      <c r="E12" s="191">
        <f>SUM(E10:E11)</f>
        <v>27685</v>
      </c>
      <c r="F12" s="190"/>
      <c r="G12" s="194">
        <f>SUM(G10:G11)</f>
        <v>0</v>
      </c>
    </row>
    <row r="13" spans="1:7" s="180" customFormat="1" ht="12.75" x14ac:dyDescent="0.2">
      <c r="A13" s="193" t="s">
        <v>60</v>
      </c>
      <c r="B13" s="195"/>
      <c r="C13" s="196"/>
      <c r="D13" s="190"/>
      <c r="E13" s="196"/>
      <c r="F13" s="190"/>
      <c r="G13" s="196"/>
    </row>
    <row r="14" spans="1:7" s="180" customFormat="1" ht="12.75" x14ac:dyDescent="0.2">
      <c r="A14" s="189" t="s">
        <v>61</v>
      </c>
      <c r="B14" s="190"/>
      <c r="C14" s="196">
        <f>ROUND([6]TB!Q1114/1000,0)</f>
        <v>34621</v>
      </c>
      <c r="D14" s="197"/>
      <c r="E14" s="198">
        <v>5572</v>
      </c>
      <c r="F14" s="197"/>
      <c r="G14" s="198">
        <v>0</v>
      </c>
    </row>
    <row r="15" spans="1:7" s="180" customFormat="1" ht="12.75" x14ac:dyDescent="0.2">
      <c r="A15" s="189" t="s">
        <v>56</v>
      </c>
      <c r="B15" s="199"/>
      <c r="C15" s="196">
        <f>ROUND([6]TB!R1114/1000,0)</f>
        <v>145063</v>
      </c>
      <c r="D15" s="200"/>
      <c r="E15" s="196">
        <v>106693</v>
      </c>
      <c r="F15" s="200"/>
      <c r="G15" s="196">
        <v>53798</v>
      </c>
    </row>
    <row r="16" spans="1:7" s="180" customFormat="1" ht="12.75" x14ac:dyDescent="0.2">
      <c r="A16" s="189" t="s">
        <v>4</v>
      </c>
      <c r="B16" s="195"/>
      <c r="C16" s="191">
        <f>ROUND([6]TB!S1114/1000,0)-1</f>
        <v>164654</v>
      </c>
      <c r="D16" s="190"/>
      <c r="E16" s="191">
        <v>207810</v>
      </c>
      <c r="F16" s="190"/>
      <c r="G16" s="191">
        <v>222798</v>
      </c>
    </row>
    <row r="17" spans="1:7" s="180" customFormat="1" ht="12.75" x14ac:dyDescent="0.2">
      <c r="A17" s="193" t="s">
        <v>69</v>
      </c>
      <c r="B17" s="195"/>
      <c r="C17" s="191">
        <f>SUM(C14:C16)</f>
        <v>344338</v>
      </c>
      <c r="D17" s="190"/>
      <c r="E17" s="191">
        <f>SUM(E14:E16)</f>
        <v>320075</v>
      </c>
      <c r="F17" s="190"/>
      <c r="G17" s="191">
        <f>SUM(G14:G16)</f>
        <v>276596</v>
      </c>
    </row>
    <row r="18" spans="1:7" s="180" customFormat="1" ht="12.75" x14ac:dyDescent="0.2">
      <c r="A18" s="193" t="s">
        <v>5</v>
      </c>
      <c r="B18" s="195"/>
      <c r="C18" s="191">
        <f>C12-C17</f>
        <v>-103347</v>
      </c>
      <c r="D18" s="190"/>
      <c r="E18" s="191">
        <f>E12-E17</f>
        <v>-292390</v>
      </c>
      <c r="F18" s="190"/>
      <c r="G18" s="191">
        <f>G12-G17</f>
        <v>-276596</v>
      </c>
    </row>
    <row r="19" spans="1:7" s="180" customFormat="1" ht="12.75" x14ac:dyDescent="0.2">
      <c r="A19" s="193" t="s">
        <v>70</v>
      </c>
      <c r="B19" s="195"/>
      <c r="C19" s="196"/>
      <c r="D19" s="190"/>
      <c r="E19" s="196"/>
      <c r="F19" s="190"/>
      <c r="G19" s="196"/>
    </row>
    <row r="20" spans="1:7" s="180" customFormat="1" ht="12.75" x14ac:dyDescent="0.2">
      <c r="A20" s="193" t="s">
        <v>7</v>
      </c>
      <c r="B20" s="195"/>
      <c r="C20" s="196">
        <f>-ROUND([6]TB!T237/1000,0)-ROUND([6]TB!T231/1000,0)</f>
        <v>1796</v>
      </c>
      <c r="D20" s="190"/>
      <c r="E20" s="196">
        <v>1256</v>
      </c>
      <c r="F20" s="190"/>
      <c r="G20" s="196">
        <v>958</v>
      </c>
    </row>
    <row r="21" spans="1:7" s="180" customFormat="1" ht="12.75" x14ac:dyDescent="0.2">
      <c r="A21" s="193" t="s">
        <v>63</v>
      </c>
      <c r="B21" s="195"/>
      <c r="C21" s="196">
        <f>-ROUND([6]TB!T234/1000,0)</f>
        <v>-10985</v>
      </c>
      <c r="D21" s="190"/>
      <c r="E21" s="160">
        <v>-720</v>
      </c>
      <c r="F21" s="190"/>
      <c r="G21" s="160">
        <v>0</v>
      </c>
    </row>
    <row r="22" spans="1:7" s="180" customFormat="1" ht="12.75" x14ac:dyDescent="0.2">
      <c r="A22" s="193" t="s">
        <v>71</v>
      </c>
      <c r="B22" s="195"/>
      <c r="C22" s="191">
        <f>-ROUND([6]TB!U1114/1000,0)-ROUND([6]TB!V1114/1000,0)</f>
        <v>-714</v>
      </c>
      <c r="D22" s="190"/>
      <c r="E22" s="191">
        <v>-101</v>
      </c>
      <c r="F22" s="190"/>
      <c r="G22" s="191">
        <v>-373</v>
      </c>
    </row>
    <row r="23" spans="1:7" s="180" customFormat="1" ht="12.75" x14ac:dyDescent="0.2">
      <c r="A23" s="193" t="s">
        <v>72</v>
      </c>
      <c r="B23" s="195"/>
      <c r="C23" s="191">
        <f>SUM(C20:C22)</f>
        <v>-9903</v>
      </c>
      <c r="D23" s="190"/>
      <c r="E23" s="191">
        <f>SUM(E20:E22)</f>
        <v>435</v>
      </c>
      <c r="F23" s="190"/>
      <c r="G23" s="191">
        <f>SUM(G20:G22)</f>
        <v>585</v>
      </c>
    </row>
    <row r="24" spans="1:7" s="180" customFormat="1" ht="13.5" thickBot="1" x14ac:dyDescent="0.25">
      <c r="A24" s="193" t="s">
        <v>73</v>
      </c>
      <c r="B24" s="195"/>
      <c r="C24" s="166">
        <f>C18+C23</f>
        <v>-113250</v>
      </c>
      <c r="D24" s="190"/>
      <c r="E24" s="166">
        <f>E18+E23</f>
        <v>-291955</v>
      </c>
      <c r="F24" s="190"/>
      <c r="G24" s="166">
        <f>G18+G23</f>
        <v>-276011</v>
      </c>
    </row>
    <row r="25" spans="1:7" s="180" customFormat="1" ht="14.25" thickTop="1" thickBot="1" x14ac:dyDescent="0.25">
      <c r="A25" s="201" t="s">
        <v>74</v>
      </c>
      <c r="B25" s="202"/>
      <c r="C25" s="203">
        <f>C24</f>
        <v>-113250</v>
      </c>
      <c r="D25" s="190"/>
      <c r="E25" s="203">
        <f>E24</f>
        <v>-291955</v>
      </c>
      <c r="F25" s="190"/>
      <c r="G25" s="203">
        <f>G24</f>
        <v>-276011</v>
      </c>
    </row>
    <row r="26" spans="1:7" s="180" customFormat="1" ht="14.25" thickTop="1" thickBot="1" x14ac:dyDescent="0.25">
      <c r="A26" s="201" t="s">
        <v>8</v>
      </c>
      <c r="B26" s="202"/>
      <c r="C26" s="204">
        <f>ROUND(C25/C27*1000,2)</f>
        <v>-2.98</v>
      </c>
      <c r="D26" s="190"/>
      <c r="E26" s="205">
        <v>-7.85</v>
      </c>
      <c r="F26" s="190"/>
      <c r="G26" s="205">
        <v>-8.2899999999999991</v>
      </c>
    </row>
    <row r="27" spans="1:7" s="180" customFormat="1" ht="12.75" customHeight="1" thickTop="1" thickBot="1" x14ac:dyDescent="0.25">
      <c r="A27" s="201" t="s">
        <v>9</v>
      </c>
      <c r="B27" s="202"/>
      <c r="C27" s="206">
        <v>37942411</v>
      </c>
      <c r="D27" s="190"/>
      <c r="E27" s="206">
        <v>37169678</v>
      </c>
      <c r="F27" s="190"/>
      <c r="G27" s="206">
        <v>33295114</v>
      </c>
    </row>
    <row r="28" spans="1:7" ht="15.75" thickTop="1" x14ac:dyDescent="0.25">
      <c r="A28" s="207"/>
      <c r="B28" s="202"/>
      <c r="C28" s="126"/>
      <c r="D28" s="190"/>
      <c r="E28" s="126"/>
      <c r="F28" s="190"/>
      <c r="G28" s="208"/>
    </row>
    <row r="29" spans="1:7" x14ac:dyDescent="0.25">
      <c r="A29" s="273" t="s">
        <v>75</v>
      </c>
      <c r="B29" s="273"/>
      <c r="C29" s="126"/>
      <c r="D29" s="209"/>
      <c r="E29" s="126"/>
      <c r="F29" s="209"/>
      <c r="G29" s="126"/>
    </row>
  </sheetData>
  <mergeCells count="4">
    <mergeCell ref="A3:B3"/>
    <mergeCell ref="A4:B4"/>
    <mergeCell ref="C7:G7"/>
    <mergeCell ref="A29:B29"/>
  </mergeCells>
  <conditionalFormatting sqref="A9:G27">
    <cfRule type="expression" dxfId="2" priority="1" stopIfTrue="1">
      <formula>MOD(ROW(),2)=1</formula>
    </cfRule>
  </conditionalFormatting>
  <pageMargins left="0.7" right="0.7" top="0.75" bottom="0.75" header="0.3" footer="0.3"/>
  <pageSetup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9"/>
  <sheetViews>
    <sheetView showGridLines="0" topLeftCell="A19" zoomScale="90" zoomScaleNormal="90" workbookViewId="0">
      <selection activeCell="C22" sqref="C22"/>
    </sheetView>
  </sheetViews>
  <sheetFormatPr defaultColWidth="9.140625" defaultRowHeight="15" x14ac:dyDescent="0.25"/>
  <cols>
    <col min="1" max="1" width="70.7109375" style="177" customWidth="1"/>
    <col min="2" max="2" width="1.7109375" style="177" customWidth="1"/>
    <col min="3" max="3" width="15.7109375" style="177" customWidth="1"/>
    <col min="4" max="4" width="1.7109375" style="177" customWidth="1"/>
    <col min="5" max="5" width="15.7109375" style="177" customWidth="1"/>
    <col min="6" max="6" width="1.7109375" style="177" customWidth="1"/>
    <col min="7" max="7" width="15.7109375" style="177" customWidth="1"/>
    <col min="8" max="8" width="1.7109375" style="177" customWidth="1"/>
    <col min="9" max="9" width="9.140625" style="177"/>
    <col min="10" max="10" width="62.5703125" style="177" bestFit="1" customWidth="1"/>
    <col min="11" max="16384" width="9.140625" style="177"/>
  </cols>
  <sheetData>
    <row r="1" spans="1:10" x14ac:dyDescent="0.25">
      <c r="A1" s="210" t="s">
        <v>54</v>
      </c>
      <c r="B1" s="210"/>
      <c r="C1" s="96"/>
      <c r="D1" s="96"/>
      <c r="E1" s="96"/>
      <c r="F1" s="96"/>
      <c r="G1" s="96"/>
      <c r="H1" s="96"/>
    </row>
    <row r="2" spans="1:10" x14ac:dyDescent="0.25">
      <c r="A2" s="210" t="s">
        <v>111</v>
      </c>
      <c r="B2" s="210"/>
      <c r="C2" s="96"/>
      <c r="D2" s="96"/>
      <c r="E2" s="96"/>
      <c r="F2" s="96"/>
      <c r="G2" s="96"/>
      <c r="H2" s="96"/>
    </row>
    <row r="3" spans="1:10" x14ac:dyDescent="0.25">
      <c r="A3" s="210" t="s">
        <v>112</v>
      </c>
      <c r="B3" s="210"/>
      <c r="C3" s="96"/>
      <c r="D3" s="96"/>
      <c r="E3" s="96"/>
      <c r="F3" s="96"/>
      <c r="G3" s="96"/>
      <c r="H3" s="96"/>
    </row>
    <row r="4" spans="1:10" x14ac:dyDescent="0.25">
      <c r="A4" s="269"/>
      <c r="B4" s="269"/>
      <c r="C4" s="269"/>
      <c r="D4" s="269"/>
      <c r="E4" s="269"/>
      <c r="F4" s="269"/>
      <c r="G4" s="269"/>
      <c r="H4" s="269"/>
    </row>
    <row r="7" spans="1:10" x14ac:dyDescent="0.25">
      <c r="A7" s="95"/>
      <c r="B7" s="95"/>
      <c r="C7" s="95"/>
      <c r="D7" s="95"/>
      <c r="E7" s="95"/>
      <c r="F7" s="95"/>
      <c r="G7" s="95"/>
      <c r="H7" s="95"/>
    </row>
    <row r="8" spans="1:10" s="212" customFormat="1" ht="12.75" x14ac:dyDescent="0.2">
      <c r="A8" s="95"/>
      <c r="B8" s="95"/>
      <c r="C8" s="274" t="str">
        <f>'[6]Date input'!B14</f>
        <v>For the Year Ended December 31,</v>
      </c>
      <c r="D8" s="274"/>
      <c r="E8" s="274"/>
      <c r="F8" s="274"/>
      <c r="G8" s="274"/>
      <c r="H8" s="211"/>
    </row>
    <row r="9" spans="1:10" s="212" customFormat="1" ht="12.75" x14ac:dyDescent="0.2">
      <c r="A9" s="95"/>
      <c r="B9" s="95"/>
      <c r="C9" s="213">
        <f>'[6]Date input'!B4</f>
        <v>2018</v>
      </c>
      <c r="D9" s="214"/>
      <c r="E9" s="215">
        <f>C9-1</f>
        <v>2017</v>
      </c>
      <c r="F9" s="214"/>
      <c r="G9" s="215">
        <f>E9-1</f>
        <v>2016</v>
      </c>
      <c r="H9" s="214"/>
      <c r="J9" s="216" t="s">
        <v>113</v>
      </c>
    </row>
    <row r="10" spans="1:10" s="126" customFormat="1" x14ac:dyDescent="0.25">
      <c r="A10" s="217" t="s">
        <v>114</v>
      </c>
      <c r="B10" s="217"/>
      <c r="C10" s="218"/>
      <c r="D10" s="95"/>
      <c r="E10" s="218"/>
      <c r="F10" s="95"/>
      <c r="G10" s="218"/>
      <c r="H10" s="95"/>
      <c r="I10" s="177"/>
      <c r="J10" s="177"/>
    </row>
    <row r="11" spans="1:10" s="126" customFormat="1" x14ac:dyDescent="0.25">
      <c r="A11" s="219" t="s">
        <v>73</v>
      </c>
      <c r="B11" s="219"/>
      <c r="C11" s="220" t="e">
        <f>SUMIF('[6]CF Worksheet'!A:A,CF!A11,'[6]CF Worksheet'!C:C)</f>
        <v>#VALUE!</v>
      </c>
      <c r="D11" s="95"/>
      <c r="E11" s="220">
        <v>-291955</v>
      </c>
      <c r="F11" s="95"/>
      <c r="G11" s="220">
        <v>-276011</v>
      </c>
      <c r="H11" s="95"/>
      <c r="I11" s="177"/>
      <c r="J11" s="177"/>
    </row>
    <row r="12" spans="1:10" s="126" customFormat="1" x14ac:dyDescent="0.25">
      <c r="A12" s="221" t="s">
        <v>115</v>
      </c>
      <c r="B12" s="217"/>
      <c r="C12" s="222"/>
      <c r="D12" s="136"/>
      <c r="E12" s="222"/>
      <c r="F12" s="136"/>
      <c r="G12" s="222"/>
      <c r="H12" s="136"/>
      <c r="I12" s="177"/>
      <c r="J12" s="177"/>
    </row>
    <row r="13" spans="1:10" s="126" customFormat="1" x14ac:dyDescent="0.25">
      <c r="A13" s="217" t="s">
        <v>116</v>
      </c>
      <c r="B13" s="217"/>
      <c r="C13" s="222" t="e">
        <f>SUMIF('[6]CF Worksheet'!A:A,CF!A13,'[6]CF Worksheet'!C:C)</f>
        <v>#VALUE!</v>
      </c>
      <c r="D13" s="95"/>
      <c r="E13" s="223">
        <v>2811</v>
      </c>
      <c r="F13" s="95"/>
      <c r="G13" s="223">
        <v>1149</v>
      </c>
      <c r="H13" s="95"/>
      <c r="I13" s="177"/>
      <c r="J13" s="177" t="s">
        <v>117</v>
      </c>
    </row>
    <row r="14" spans="1:10" s="126" customFormat="1" x14ac:dyDescent="0.25">
      <c r="A14" s="217" t="s">
        <v>118</v>
      </c>
      <c r="B14" s="217"/>
      <c r="C14" s="222" t="e">
        <f>SUMIF('[6]CF Worksheet'!A:A,CF!A14,'[6]CF Worksheet'!C:C)</f>
        <v>#VALUE!</v>
      </c>
      <c r="D14" s="95"/>
      <c r="E14" s="222">
        <v>0</v>
      </c>
      <c r="F14" s="95"/>
      <c r="G14" s="222">
        <v>2997</v>
      </c>
      <c r="H14" s="95"/>
      <c r="I14" s="177"/>
      <c r="J14" s="177"/>
    </row>
    <row r="15" spans="1:10" s="126" customFormat="1" x14ac:dyDescent="0.25">
      <c r="A15" s="217" t="s">
        <v>119</v>
      </c>
      <c r="B15" s="217"/>
      <c r="C15" s="222" t="e">
        <f>SUMIF('[6]CF Worksheet'!A:A,CF!A15,'[6]CF Worksheet'!C:C)</f>
        <v>#VALUE!</v>
      </c>
      <c r="D15" s="95"/>
      <c r="E15" s="222">
        <v>108735</v>
      </c>
      <c r="F15" s="95"/>
      <c r="G15" s="222">
        <v>117264</v>
      </c>
      <c r="H15" s="95"/>
      <c r="I15" s="177"/>
      <c r="J15" s="177"/>
    </row>
    <row r="16" spans="1:10" s="126" customFormat="1" x14ac:dyDescent="0.25">
      <c r="A16" s="217" t="s">
        <v>120</v>
      </c>
      <c r="B16" s="217"/>
      <c r="C16" s="222" t="e">
        <f>SUMIF('[6]CF Worksheet'!A:A,CF!A16,'[6]CF Worksheet'!C:C)</f>
        <v>#VALUE!</v>
      </c>
      <c r="D16" s="95"/>
      <c r="E16" s="222">
        <v>0</v>
      </c>
      <c r="F16" s="95"/>
      <c r="G16" s="222">
        <v>368</v>
      </c>
      <c r="H16" s="95"/>
      <c r="I16" s="177"/>
      <c r="J16" s="177"/>
    </row>
    <row r="17" spans="1:10" s="126" customFormat="1" x14ac:dyDescent="0.25">
      <c r="A17" s="217" t="s">
        <v>121</v>
      </c>
      <c r="B17" s="217"/>
      <c r="C17" s="222" t="e">
        <f>SUMIF('[6]CF Worksheet'!A:A,CF!A17,'[6]CF Worksheet'!C:C)</f>
        <v>#VALUE!</v>
      </c>
      <c r="D17" s="95"/>
      <c r="E17" s="222">
        <v>0</v>
      </c>
      <c r="F17" s="95"/>
      <c r="G17" s="222">
        <v>0</v>
      </c>
      <c r="H17" s="95"/>
      <c r="I17" s="177"/>
      <c r="J17" s="177" t="s">
        <v>122</v>
      </c>
    </row>
    <row r="18" spans="1:10" s="126" customFormat="1" x14ac:dyDescent="0.25">
      <c r="A18" s="217" t="s">
        <v>123</v>
      </c>
      <c r="B18" s="217"/>
      <c r="C18" s="222"/>
      <c r="D18" s="95"/>
      <c r="E18" s="222"/>
      <c r="F18" s="95"/>
      <c r="G18" s="222"/>
      <c r="H18" s="95"/>
      <c r="I18" s="177"/>
      <c r="J18" s="177"/>
    </row>
    <row r="19" spans="1:10" s="126" customFormat="1" x14ac:dyDescent="0.25">
      <c r="A19" s="217" t="s">
        <v>81</v>
      </c>
      <c r="B19" s="217"/>
      <c r="C19" s="222" t="e">
        <f>SUMIF('[6]CF Worksheet'!A:A,CF!A19,'[6]CF Worksheet'!C:C)</f>
        <v>#VALUE!</v>
      </c>
      <c r="D19" s="95"/>
      <c r="E19" s="222">
        <v>-9670</v>
      </c>
      <c r="F19" s="95"/>
      <c r="G19" s="222">
        <v>0</v>
      </c>
      <c r="H19" s="95"/>
      <c r="I19" s="177"/>
      <c r="J19" s="177"/>
    </row>
    <row r="20" spans="1:10" s="126" customFormat="1" x14ac:dyDescent="0.25">
      <c r="A20" s="217" t="s">
        <v>82</v>
      </c>
      <c r="B20" s="217"/>
      <c r="C20" s="222" t="e">
        <f>SUMIF('[6]CF Worksheet'!A:A,CF!A20,'[6]CF Worksheet'!C:C)</f>
        <v>#VALUE!</v>
      </c>
      <c r="D20" s="95"/>
      <c r="E20" s="222">
        <v>-2029</v>
      </c>
      <c r="F20" s="95"/>
      <c r="G20" s="222">
        <v>0</v>
      </c>
      <c r="H20" s="95"/>
      <c r="I20" s="177"/>
      <c r="J20" s="177"/>
    </row>
    <row r="21" spans="1:10" s="126" customFormat="1" x14ac:dyDescent="0.25">
      <c r="A21" s="219" t="s">
        <v>124</v>
      </c>
      <c r="B21" s="219"/>
      <c r="C21" s="222" t="e">
        <f>SUMIF('[6]CF Worksheet'!A:A,CF!A21,'[6]CF Worksheet'!C:C)</f>
        <v>#VALUE!</v>
      </c>
      <c r="D21" s="95"/>
      <c r="E21" s="223">
        <v>-1142</v>
      </c>
      <c r="F21" s="95"/>
      <c r="G21" s="223">
        <v>3413</v>
      </c>
      <c r="H21" s="95"/>
      <c r="I21" s="177"/>
      <c r="J21" s="224"/>
    </row>
    <row r="22" spans="1:10" s="126" customFormat="1" x14ac:dyDescent="0.25">
      <c r="A22" s="219" t="s">
        <v>84</v>
      </c>
      <c r="B22" s="219"/>
      <c r="C22" s="222" t="e">
        <f>SUMIF('[6]CF Worksheet'!A:A,CF!A22,'[6]CF Worksheet'!C:C)</f>
        <v>#VALUE!</v>
      </c>
      <c r="D22" s="95"/>
      <c r="E22" s="222">
        <v>0</v>
      </c>
      <c r="F22" s="95"/>
      <c r="G22" s="222">
        <v>0</v>
      </c>
      <c r="H22" s="95"/>
      <c r="I22" s="177"/>
      <c r="J22" s="177"/>
    </row>
    <row r="23" spans="1:10" s="126" customFormat="1" x14ac:dyDescent="0.25">
      <c r="A23" s="217" t="s">
        <v>93</v>
      </c>
      <c r="B23" s="217"/>
      <c r="C23" s="222" t="e">
        <f>SUMIF('[6]CF Worksheet'!A:A,CF!A23,'[6]CF Worksheet'!C:C)</f>
        <v>#VALUE!</v>
      </c>
      <c r="D23" s="95"/>
      <c r="E23" s="223">
        <v>7657</v>
      </c>
      <c r="F23" s="95"/>
      <c r="G23" s="223">
        <v>2231</v>
      </c>
      <c r="H23" s="95"/>
      <c r="I23" s="177"/>
      <c r="J23" s="177" t="s">
        <v>125</v>
      </c>
    </row>
    <row r="24" spans="1:10" s="126" customFormat="1" x14ac:dyDescent="0.25">
      <c r="A24" s="217" t="s">
        <v>94</v>
      </c>
      <c r="B24" s="217"/>
      <c r="C24" s="222" t="e">
        <f>SUMIF('[6]CF Worksheet'!A:A,CF!A24,'[6]CF Worksheet'!C:C)</f>
        <v>#VALUE!</v>
      </c>
      <c r="D24" s="95"/>
      <c r="E24" s="223">
        <v>13222</v>
      </c>
      <c r="F24" s="95"/>
      <c r="G24" s="223">
        <v>2787</v>
      </c>
      <c r="H24" s="95"/>
      <c r="I24" s="177"/>
      <c r="J24" s="177"/>
    </row>
    <row r="25" spans="1:10" s="126" customFormat="1" x14ac:dyDescent="0.25">
      <c r="A25" s="217" t="s">
        <v>96</v>
      </c>
      <c r="B25" s="217"/>
      <c r="C25" s="222" t="e">
        <f>SUMIF('[6]CF Worksheet'!A:A,CF!A25,'[6]CF Worksheet'!C:C)</f>
        <v>#VALUE!</v>
      </c>
      <c r="D25" s="95"/>
      <c r="E25" s="222">
        <v>0</v>
      </c>
      <c r="F25" s="95"/>
      <c r="G25" s="222">
        <v>0</v>
      </c>
      <c r="H25" s="95"/>
      <c r="I25" s="177"/>
      <c r="J25" s="177"/>
    </row>
    <row r="26" spans="1:10" s="126" customFormat="1" x14ac:dyDescent="0.25">
      <c r="A26" s="217" t="s">
        <v>97</v>
      </c>
      <c r="B26" s="217"/>
      <c r="C26" s="222" t="e">
        <f>SUMIF('[6]CF Worksheet'!A:A,CF!A26,'[6]CF Worksheet'!C:C)</f>
        <v>#VALUE!</v>
      </c>
      <c r="D26" s="95"/>
      <c r="E26" s="225">
        <v>-99</v>
      </c>
      <c r="F26" s="95"/>
      <c r="G26" s="225">
        <v>4112</v>
      </c>
      <c r="H26" s="95"/>
      <c r="I26" s="177"/>
      <c r="J26" s="177"/>
    </row>
    <row r="27" spans="1:10" s="126" customFormat="1" ht="15.75" thickBot="1" x14ac:dyDescent="0.3">
      <c r="A27" s="226" t="s">
        <v>126</v>
      </c>
      <c r="B27" s="227"/>
      <c r="C27" s="228" t="e">
        <f>SUM(C11:C26)</f>
        <v>#VALUE!</v>
      </c>
      <c r="D27" s="95"/>
      <c r="E27" s="229">
        <f>SUM(E11:E26)</f>
        <v>-172470</v>
      </c>
      <c r="F27" s="95"/>
      <c r="G27" s="229">
        <f>SUM(G11:G26)</f>
        <v>-141690</v>
      </c>
      <c r="H27" s="95"/>
      <c r="I27" s="230"/>
      <c r="J27" s="177"/>
    </row>
    <row r="28" spans="1:10" s="126" customFormat="1" ht="15.75" thickTop="1" x14ac:dyDescent="0.25">
      <c r="A28" s="217" t="s">
        <v>127</v>
      </c>
      <c r="B28" s="217"/>
      <c r="C28" s="231"/>
      <c r="D28" s="95"/>
      <c r="E28" s="95"/>
      <c r="F28" s="95"/>
      <c r="G28" s="95"/>
      <c r="H28" s="95"/>
      <c r="I28" s="177"/>
      <c r="J28" s="177"/>
    </row>
    <row r="29" spans="1:10" s="126" customFormat="1" x14ac:dyDescent="0.25">
      <c r="A29" s="217" t="s">
        <v>128</v>
      </c>
      <c r="B29" s="217"/>
      <c r="C29" s="222" t="e">
        <f>SUMIF('[6]CF Worksheet'!A:A,CF!A29,'[6]CF Worksheet'!C:C)</f>
        <v>#VALUE!</v>
      </c>
      <c r="D29" s="95"/>
      <c r="E29" s="232">
        <v>-50000</v>
      </c>
      <c r="F29" s="95"/>
      <c r="G29" s="222">
        <v>0</v>
      </c>
      <c r="H29" s="95"/>
      <c r="I29" s="177"/>
      <c r="J29" s="177"/>
    </row>
    <row r="30" spans="1:10" s="126" customFormat="1" ht="15.75" thickBot="1" x14ac:dyDescent="0.3">
      <c r="A30" s="226" t="s">
        <v>129</v>
      </c>
      <c r="B30" s="227"/>
      <c r="C30" s="222" t="e">
        <f>SUMIF('[6]CF Worksheet'!A:A,CF!A30,'[6]CF Worksheet'!C:C)</f>
        <v>#VALUE!</v>
      </c>
      <c r="D30" s="95"/>
      <c r="E30" s="232">
        <v>-431</v>
      </c>
      <c r="F30" s="95"/>
      <c r="G30" s="232">
        <v>-4287</v>
      </c>
      <c r="H30" s="95"/>
      <c r="I30" s="177"/>
      <c r="J30" s="177" t="s">
        <v>125</v>
      </c>
    </row>
    <row r="31" spans="1:10" s="126" customFormat="1" ht="15.75" thickTop="1" x14ac:dyDescent="0.25">
      <c r="A31" s="227" t="s">
        <v>130</v>
      </c>
      <c r="B31" s="227"/>
      <c r="C31" s="222" t="e">
        <f>SUMIF('[6]CF Worksheet'!A:A,CF!A31,'[6]CF Worksheet'!C:C)</f>
        <v>#VALUE!</v>
      </c>
      <c r="D31" s="95"/>
      <c r="E31" s="222">
        <v>0</v>
      </c>
      <c r="F31" s="95"/>
      <c r="G31" s="232">
        <v>-2997</v>
      </c>
      <c r="H31" s="95"/>
      <c r="I31" s="177"/>
      <c r="J31" s="177"/>
    </row>
    <row r="32" spans="1:10" s="126" customFormat="1" x14ac:dyDescent="0.25">
      <c r="A32" s="227" t="s">
        <v>131</v>
      </c>
      <c r="B32" s="227"/>
      <c r="C32" s="222" t="e">
        <f>SUMIF('[6]CF Worksheet'!A:A,CF!A32,'[6]CF Worksheet'!C:C)</f>
        <v>#VALUE!</v>
      </c>
      <c r="D32" s="95"/>
      <c r="E32" s="222">
        <v>-79729</v>
      </c>
      <c r="F32" s="95"/>
      <c r="G32" s="222">
        <v>-81794</v>
      </c>
      <c r="H32" s="95"/>
      <c r="I32" s="177"/>
      <c r="J32" s="177"/>
    </row>
    <row r="33" spans="1:10" s="126" customFormat="1" x14ac:dyDescent="0.25">
      <c r="A33" s="217" t="s">
        <v>132</v>
      </c>
      <c r="B33" s="217"/>
      <c r="C33" s="222" t="e">
        <f>SUMIF('[6]CF Worksheet'!A:A,CF!A33,'[6]CF Worksheet'!C:C)</f>
        <v>#VALUE!</v>
      </c>
      <c r="D33" s="95"/>
      <c r="E33" s="233">
        <v>114724</v>
      </c>
      <c r="F33" s="95"/>
      <c r="G33" s="233">
        <v>231267</v>
      </c>
      <c r="H33" s="95"/>
      <c r="I33" s="177"/>
      <c r="J33" s="177"/>
    </row>
    <row r="34" spans="1:10" s="126" customFormat="1" x14ac:dyDescent="0.25">
      <c r="A34" s="217" t="s">
        <v>133</v>
      </c>
      <c r="B34" s="217"/>
      <c r="C34" s="228" t="e">
        <f>SUM(C29:C33)</f>
        <v>#VALUE!</v>
      </c>
      <c r="D34" s="95"/>
      <c r="E34" s="228">
        <f>SUM(E29:E33)</f>
        <v>-15436</v>
      </c>
      <c r="F34" s="95"/>
      <c r="G34" s="228">
        <f>SUM(G29:G33)</f>
        <v>142189</v>
      </c>
      <c r="H34" s="95"/>
      <c r="I34" s="177"/>
      <c r="J34" s="177"/>
    </row>
    <row r="35" spans="1:10" s="126" customFormat="1" x14ac:dyDescent="0.25">
      <c r="A35" s="219" t="s">
        <v>134</v>
      </c>
      <c r="B35" s="219"/>
      <c r="C35" s="234"/>
      <c r="D35" s="136"/>
      <c r="E35" s="235"/>
      <c r="F35" s="136"/>
      <c r="G35" s="235"/>
      <c r="H35" s="136"/>
      <c r="I35" s="177"/>
      <c r="J35" s="177"/>
    </row>
    <row r="36" spans="1:10" s="126" customFormat="1" x14ac:dyDescent="0.25">
      <c r="A36" s="227" t="s">
        <v>135</v>
      </c>
      <c r="B36" s="227"/>
      <c r="C36" s="222">
        <v>0</v>
      </c>
      <c r="D36" s="95"/>
      <c r="E36" s="222">
        <v>0</v>
      </c>
      <c r="F36" s="95"/>
      <c r="G36" s="222">
        <v>161854</v>
      </c>
      <c r="H36" s="95"/>
      <c r="I36" s="177"/>
      <c r="J36" s="177"/>
    </row>
    <row r="37" spans="1:10" s="126" customFormat="1" x14ac:dyDescent="0.25">
      <c r="A37" s="236" t="s">
        <v>136</v>
      </c>
      <c r="B37" s="227"/>
      <c r="C37" s="222">
        <v>7652</v>
      </c>
      <c r="D37" s="95"/>
      <c r="E37" s="222">
        <v>26685</v>
      </c>
      <c r="F37" s="95"/>
      <c r="G37" s="222">
        <v>576</v>
      </c>
      <c r="H37" s="95"/>
      <c r="I37" s="177"/>
      <c r="J37" s="177"/>
    </row>
    <row r="38" spans="1:10" s="126" customFormat="1" x14ac:dyDescent="0.25">
      <c r="A38" s="227" t="s">
        <v>137</v>
      </c>
      <c r="B38" s="227"/>
      <c r="C38" s="222" t="e">
        <f>SUMIF('[6]CF Worksheet'!A:A,CF!A38,'[6]CF Worksheet'!C:C)</f>
        <v>#VALUE!</v>
      </c>
      <c r="D38" s="95"/>
      <c r="E38" s="222">
        <v>50000</v>
      </c>
      <c r="F38" s="95"/>
      <c r="G38" s="222">
        <v>0</v>
      </c>
      <c r="H38" s="95"/>
      <c r="I38" s="177"/>
      <c r="J38" s="177" t="s">
        <v>138</v>
      </c>
    </row>
    <row r="39" spans="1:10" s="126" customFormat="1" x14ac:dyDescent="0.25">
      <c r="A39" s="227" t="s">
        <v>139</v>
      </c>
      <c r="B39" s="227"/>
      <c r="C39" s="222" t="e">
        <f>SUMIF('[6]CF Worksheet'!A:A,CF!A39,'[6]CF Worksheet'!C:C)</f>
        <v>#VALUE!</v>
      </c>
      <c r="D39" s="95"/>
      <c r="E39" s="222">
        <v>-1575</v>
      </c>
      <c r="F39" s="95"/>
      <c r="G39" s="222">
        <v>0</v>
      </c>
      <c r="H39" s="95"/>
      <c r="I39" s="177"/>
      <c r="J39" s="177"/>
    </row>
    <row r="40" spans="1:10" s="126" customFormat="1" x14ac:dyDescent="0.25">
      <c r="A40" s="227" t="s">
        <v>140</v>
      </c>
      <c r="B40" s="227"/>
      <c r="C40" s="228" t="e">
        <f>SUM(C36:C39)</f>
        <v>#VALUE!</v>
      </c>
      <c r="D40" s="95"/>
      <c r="E40" s="228">
        <f>SUM(E36:E39)</f>
        <v>75110</v>
      </c>
      <c r="F40" s="95"/>
      <c r="G40" s="228">
        <f>SUM(G36:G39)</f>
        <v>162430</v>
      </c>
      <c r="H40" s="95"/>
      <c r="I40" s="177"/>
      <c r="J40" s="177"/>
    </row>
    <row r="41" spans="1:10" s="126" customFormat="1" x14ac:dyDescent="0.25">
      <c r="A41" s="237" t="s">
        <v>141</v>
      </c>
      <c r="B41" s="237"/>
      <c r="C41" s="222" t="e">
        <f>C27+C34+C40</f>
        <v>#VALUE!</v>
      </c>
      <c r="D41" s="95"/>
      <c r="E41" s="222">
        <f>E27+E34+E40</f>
        <v>-112796</v>
      </c>
      <c r="F41" s="95"/>
      <c r="G41" s="222">
        <f>G27+G34+G40</f>
        <v>162929</v>
      </c>
      <c r="H41" s="95"/>
      <c r="I41" s="177"/>
      <c r="J41" s="177" t="s">
        <v>142</v>
      </c>
    </row>
    <row r="42" spans="1:10" s="126" customFormat="1" x14ac:dyDescent="0.25">
      <c r="A42" s="236" t="s">
        <v>143</v>
      </c>
      <c r="B42" s="236"/>
      <c r="C42" s="233">
        <f>E43</f>
        <v>86015</v>
      </c>
      <c r="D42" s="95"/>
      <c r="E42" s="233">
        <f>G43</f>
        <v>198811</v>
      </c>
      <c r="F42" s="95"/>
      <c r="G42" s="225">
        <f>31569+4313</f>
        <v>35882</v>
      </c>
      <c r="H42" s="95"/>
      <c r="I42" s="177"/>
      <c r="J42" s="177" t="s">
        <v>144</v>
      </c>
    </row>
    <row r="43" spans="1:10" s="126" customFormat="1" ht="15.75" thickBot="1" x14ac:dyDescent="0.3">
      <c r="A43" s="236" t="s">
        <v>145</v>
      </c>
      <c r="B43" s="236"/>
      <c r="C43" s="238" t="e">
        <f>SUM(C41:C42)</f>
        <v>#VALUE!</v>
      </c>
      <c r="D43" s="95"/>
      <c r="E43" s="239">
        <f>SUM(E41:E42)</f>
        <v>86015</v>
      </c>
      <c r="F43" s="95"/>
      <c r="G43" s="239">
        <f>SUM(G41:G42)</f>
        <v>198811</v>
      </c>
      <c r="H43" s="95"/>
      <c r="I43" s="177"/>
      <c r="J43" s="240"/>
    </row>
    <row r="44" spans="1:10" s="126" customFormat="1" ht="15.75" thickTop="1" x14ac:dyDescent="0.25">
      <c r="A44" s="236"/>
      <c r="B44" s="236"/>
      <c r="C44" s="241"/>
      <c r="D44" s="95"/>
      <c r="E44" s="242"/>
      <c r="F44" s="95"/>
      <c r="G44" s="242"/>
      <c r="H44" s="95"/>
      <c r="I44" s="177"/>
      <c r="J44" s="177"/>
    </row>
    <row r="45" spans="1:10" s="126" customFormat="1" x14ac:dyDescent="0.25">
      <c r="A45" s="236" t="s">
        <v>146</v>
      </c>
      <c r="B45" s="236"/>
      <c r="C45" s="212"/>
      <c r="D45" s="95"/>
      <c r="E45" s="212"/>
      <c r="F45" s="95"/>
      <c r="G45" s="212"/>
      <c r="H45" s="95"/>
      <c r="I45" s="177"/>
      <c r="J45" s="177"/>
    </row>
    <row r="46" spans="1:10" s="126" customFormat="1" x14ac:dyDescent="0.25">
      <c r="A46" s="243" t="s">
        <v>147</v>
      </c>
      <c r="B46" s="236"/>
      <c r="C46" s="244" t="e">
        <f>SUMIF('[6]CF Worksheet'!A:A,CF!A46,'[6]CF Worksheet'!C:C)</f>
        <v>#VALUE!</v>
      </c>
      <c r="D46" s="95"/>
      <c r="E46" s="244">
        <v>27</v>
      </c>
      <c r="F46" s="95"/>
      <c r="G46" s="244">
        <v>0</v>
      </c>
      <c r="H46" s="95"/>
      <c r="I46" s="177"/>
      <c r="J46" s="177"/>
    </row>
    <row r="47" spans="1:10" s="126" customFormat="1" x14ac:dyDescent="0.25">
      <c r="A47" s="245" t="s">
        <v>148</v>
      </c>
      <c r="B47" s="236"/>
      <c r="C47" s="244" t="e">
        <f>SUMIF('[6]CF Worksheet'!A:A,CF!A47,'[6]CF Worksheet'!C:C)</f>
        <v>#VALUE!</v>
      </c>
      <c r="D47" s="95"/>
      <c r="E47" s="244">
        <v>449</v>
      </c>
      <c r="F47" s="95"/>
      <c r="G47" s="244">
        <v>0</v>
      </c>
      <c r="H47" s="95"/>
      <c r="I47" s="177"/>
      <c r="J47" s="177"/>
    </row>
    <row r="48" spans="1:10" s="126" customFormat="1" x14ac:dyDescent="0.25">
      <c r="A48" s="243" t="s">
        <v>149</v>
      </c>
      <c r="B48" s="236"/>
      <c r="C48" s="244"/>
      <c r="D48" s="95"/>
      <c r="E48" s="244"/>
      <c r="F48" s="95"/>
      <c r="G48" s="244"/>
      <c r="H48" s="95"/>
      <c r="I48" s="177"/>
      <c r="J48" s="177"/>
    </row>
    <row r="49" spans="1:10" s="126" customFormat="1" x14ac:dyDescent="0.25">
      <c r="A49" s="243" t="s">
        <v>150</v>
      </c>
      <c r="B49" s="236"/>
      <c r="C49" s="244">
        <v>8055</v>
      </c>
      <c r="D49" s="95"/>
      <c r="E49" s="244">
        <v>334</v>
      </c>
      <c r="F49" s="95"/>
      <c r="G49" s="244">
        <v>0</v>
      </c>
      <c r="H49" s="95"/>
      <c r="I49" s="177"/>
      <c r="J49" s="177"/>
    </row>
    <row r="50" spans="1:10" x14ac:dyDescent="0.25">
      <c r="A50" s="236"/>
      <c r="B50" s="236"/>
      <c r="C50" s="241"/>
      <c r="D50" s="95"/>
      <c r="E50" s="242"/>
      <c r="F50" s="95"/>
      <c r="G50" s="242"/>
      <c r="H50" s="95"/>
    </row>
    <row r="51" spans="1:10" x14ac:dyDescent="0.25">
      <c r="A51" s="236"/>
      <c r="B51" s="236"/>
      <c r="C51" s="241"/>
      <c r="D51" s="95"/>
      <c r="E51" s="242"/>
      <c r="F51" s="95"/>
      <c r="G51" s="242"/>
      <c r="H51" s="95"/>
    </row>
    <row r="52" spans="1:10" x14ac:dyDescent="0.25">
      <c r="A52" s="275" t="s">
        <v>75</v>
      </c>
      <c r="B52" s="275"/>
      <c r="C52" s="275"/>
      <c r="D52" s="275"/>
      <c r="E52" s="275"/>
      <c r="F52" s="94"/>
      <c r="G52" s="94"/>
      <c r="H52" s="92"/>
    </row>
    <row r="55" spans="1:10" x14ac:dyDescent="0.25">
      <c r="A55" s="177" t="s">
        <v>12</v>
      </c>
      <c r="C55" s="246">
        <f>BS!C10</f>
        <v>108419</v>
      </c>
      <c r="E55" s="246">
        <f>BS!E10</f>
        <v>81698</v>
      </c>
      <c r="G55" s="246">
        <v>194494</v>
      </c>
    </row>
    <row r="56" spans="1:10" x14ac:dyDescent="0.25">
      <c r="A56" s="247" t="s">
        <v>89</v>
      </c>
      <c r="C56" s="248">
        <f>BS!C20</f>
        <v>4319</v>
      </c>
      <c r="D56" s="247"/>
      <c r="E56" s="248">
        <f>BS!E20</f>
        <v>4317</v>
      </c>
      <c r="F56" s="247"/>
      <c r="G56" s="248">
        <v>4317</v>
      </c>
    </row>
    <row r="57" spans="1:10" x14ac:dyDescent="0.25">
      <c r="C57" s="246">
        <f>SUM(C55:C56)</f>
        <v>112738</v>
      </c>
      <c r="E57" s="246">
        <f>SUM(E55:E56)</f>
        <v>86015</v>
      </c>
      <c r="G57" s="246">
        <f>SUM(G55:G56)</f>
        <v>198811</v>
      </c>
    </row>
    <row r="58" spans="1:10" x14ac:dyDescent="0.25">
      <c r="A58" s="177" t="s">
        <v>151</v>
      </c>
      <c r="C58" s="249" t="e">
        <f>C57-C43</f>
        <v>#VALUE!</v>
      </c>
      <c r="E58" s="249">
        <f>E57-E43</f>
        <v>0</v>
      </c>
      <c r="G58" s="249">
        <f>G57-G43</f>
        <v>0</v>
      </c>
    </row>
    <row r="59" spans="1:10" x14ac:dyDescent="0.25">
      <c r="A59" s="177" t="s">
        <v>109</v>
      </c>
      <c r="C59" s="250" t="e">
        <f>IS!C24-C11</f>
        <v>#VALUE!</v>
      </c>
      <c r="D59" s="251"/>
      <c r="E59" s="250">
        <f>IS!E24-E11</f>
        <v>0</v>
      </c>
      <c r="F59" s="251"/>
      <c r="G59" s="250">
        <f>IS!G24-G11</f>
        <v>0</v>
      </c>
    </row>
  </sheetData>
  <mergeCells count="3">
    <mergeCell ref="A4:H4"/>
    <mergeCell ref="C8:G8"/>
    <mergeCell ref="A52:E52"/>
  </mergeCells>
  <conditionalFormatting sqref="A10:G49">
    <cfRule type="expression" dxfId="1" priority="2" stopIfTrue="1">
      <formula>MOD(ROW(),2)=0</formula>
    </cfRule>
  </conditionalFormatting>
  <conditionalFormatting sqref="C49">
    <cfRule type="expression" dxfId="0" priority="1" stopIfTrue="1">
      <formula>MOD(ROW(),2)=0</formula>
    </cfRule>
  </conditionalFormatting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Pg1</vt:lpstr>
      <vt:lpstr>Sheet1</vt:lpstr>
      <vt:lpstr>Pg2</vt:lpstr>
      <vt:lpstr>Diluted Calculation</vt:lpstr>
      <vt:lpstr>BS</vt:lpstr>
      <vt:lpstr>IS</vt:lpstr>
      <vt:lpstr>CF</vt:lpstr>
      <vt:lpstr>BS</vt:lpstr>
      <vt:lpstr>CF</vt:lpstr>
      <vt:lpstr>IS</vt:lpstr>
      <vt:lpstr>IS!June3018IS</vt:lpstr>
      <vt:lpstr>BS!Print_Area</vt:lpstr>
      <vt:lpstr>CF!Print_Area</vt:lpstr>
      <vt:lpstr>IS!Print_Area</vt:lpstr>
      <vt:lpstr>'Pg1'!Print_Area</vt:lpstr>
      <vt:lpstr>'Pg2'!Print_Area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Collett</dc:creator>
  <cp:lastModifiedBy>Mariann Ohanesian</cp:lastModifiedBy>
  <cp:lastPrinted>2019-05-08T18:44:49Z</cp:lastPrinted>
  <dcterms:created xsi:type="dcterms:W3CDTF">2012-08-09T16:44:43Z</dcterms:created>
  <dcterms:modified xsi:type="dcterms:W3CDTF">2019-05-09T17:58:46Z</dcterms:modified>
</cp:coreProperties>
</file>