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00"/>
  </bookViews>
  <sheets>
    <sheet name="Pg1" sheetId="1" r:id="rId1"/>
    <sheet name="Sheet1" sheetId="2" state="hidden" r:id="rId2"/>
    <sheet name="Pg2" sheetId="4" r:id="rId3"/>
  </sheets>
  <definedNames>
    <definedName name="_xlnm.Print_Area" localSheetId="0">'Pg1'!$A$2:$L$53</definedName>
    <definedName name="_xlnm.Print_Area" localSheetId="2">'Pg2'!$A$1:$G$39</definedName>
  </definedNames>
  <calcPr calcId="145621" calcMode="manual"/>
</workbook>
</file>

<file path=xl/calcChain.xml><?xml version="1.0" encoding="utf-8"?>
<calcChain xmlns="http://schemas.openxmlformats.org/spreadsheetml/2006/main">
  <c r="D16" i="1" l="1"/>
  <c r="D15" i="1"/>
  <c r="D14" i="1"/>
  <c r="D10" i="1"/>
  <c r="C12" i="4" l="1"/>
  <c r="C13" i="4" l="1"/>
  <c r="C26" i="4" l="1"/>
  <c r="C25" i="4"/>
  <c r="F49" i="1" l="1"/>
  <c r="F53" i="1" s="1"/>
  <c r="H17" i="1"/>
  <c r="D17" i="1"/>
  <c r="H12" i="1"/>
  <c r="D12" i="1"/>
  <c r="D18" i="1" s="1"/>
  <c r="F20" i="1"/>
  <c r="F23" i="1" s="1"/>
  <c r="F16" i="1"/>
  <c r="F15" i="1"/>
  <c r="F17" i="1" s="1"/>
  <c r="F18" i="1" s="1"/>
  <c r="H18" i="1" l="1"/>
  <c r="F24" i="1"/>
  <c r="F25" i="1" s="1"/>
  <c r="J23" i="1" l="1"/>
  <c r="J17" i="1"/>
  <c r="J18" i="1" s="1"/>
  <c r="J24" i="1" l="1"/>
  <c r="H23" i="1"/>
  <c r="J25" i="1" l="1"/>
  <c r="E29" i="4" s="1"/>
  <c r="E22" i="4"/>
  <c r="E27" i="4" s="1"/>
  <c r="E31" i="4" s="1"/>
  <c r="H24" i="1"/>
  <c r="H25" i="1" s="1"/>
  <c r="E30" i="4" l="1"/>
  <c r="C29" i="4"/>
  <c r="C27" i="4"/>
  <c r="C31" i="4" s="1"/>
  <c r="D34" i="1"/>
  <c r="C30" i="4" l="1"/>
  <c r="D23" i="1" l="1"/>
  <c r="D53" i="1"/>
  <c r="D45" i="1" l="1"/>
  <c r="F45" i="1" s="1"/>
  <c r="I26" i="2" l="1"/>
  <c r="G26" i="2"/>
  <c r="E26" i="2"/>
  <c r="C26" i="2"/>
  <c r="K23" i="2"/>
  <c r="K19" i="2"/>
  <c r="K26" i="2" s="1"/>
  <c r="K13" i="2" l="1"/>
  <c r="K28" i="2" s="1"/>
  <c r="E9" i="4" l="1"/>
  <c r="E14" i="4" s="1"/>
  <c r="E18" i="4" s="1"/>
  <c r="G13" i="2"/>
  <c r="G28" i="2" s="1"/>
  <c r="G29" i="2" s="1"/>
  <c r="E16" i="4"/>
  <c r="E13" i="2"/>
  <c r="E28" i="2" s="1"/>
  <c r="E29" i="2" s="1"/>
  <c r="I13" i="2"/>
  <c r="I28" i="2" s="1"/>
  <c r="I29" i="2" s="1"/>
  <c r="E17" i="4" l="1"/>
  <c r="D24" i="1"/>
  <c r="D25" i="1" l="1"/>
  <c r="C16" i="4" s="1"/>
  <c r="C9" i="4"/>
  <c r="C14" i="4" s="1"/>
  <c r="C18" i="4" s="1"/>
  <c r="C13" i="2"/>
  <c r="C28" i="2" s="1"/>
  <c r="C29" i="2" s="1"/>
  <c r="C17" i="4" l="1"/>
</calcChain>
</file>

<file path=xl/sharedStrings.xml><?xml version="1.0" encoding="utf-8"?>
<sst xmlns="http://schemas.openxmlformats.org/spreadsheetml/2006/main" count="127" uniqueCount="85">
  <si>
    <t xml:space="preserve">PUMA BIOTECHNOLOGY, INC. </t>
  </si>
  <si>
    <t xml:space="preserve">(A DEVELOPMENT STAGE COMPANY) </t>
  </si>
  <si>
    <t>Period from</t>
  </si>
  <si>
    <t>Three Months Ended</t>
  </si>
  <si>
    <t>Operating expenses:</t>
  </si>
  <si>
    <t>General and administrative</t>
  </si>
  <si>
    <t>Research and development</t>
  </si>
  <si>
    <t>Totals</t>
  </si>
  <si>
    <t>Loss from operations</t>
  </si>
  <si>
    <t>Other income (expenses):</t>
  </si>
  <si>
    <t>Interest income</t>
  </si>
  <si>
    <t>Other income (expense)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</si>
  <si>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</si>
  <si>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</si>
  <si>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</si>
  <si>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</si>
  <si>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</si>
  <si>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</si>
  <si>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</si>
  <si>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</si>
  <si>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</si>
  <si>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</si>
  <si>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</si>
  <si>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</si>
  <si>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</si>
  <si>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</si>
  <si>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</si>
  <si>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</si>
  <si>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</si>
  <si>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</si>
  <si>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</si>
  <si>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</si>
  <si>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</si>
  <si>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</si>
  <si>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</si>
  <si>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</si>
  <si>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</si>
  <si>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</si>
  <si>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</si>
  <si>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</si>
  <si>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</si>
  <si>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</si>
  <si>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</si>
  <si>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</si>
  <si>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</si>
  <si>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</si>
  <si>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</si>
  <si>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</si>
  <si>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</si>
  <si>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</si>
  <si>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(in millions)</t>
  </si>
  <si>
    <t>GAAP net loss</t>
  </si>
  <si>
    <t xml:space="preserve">Stock-based compensation - </t>
  </si>
  <si>
    <t>(1)</t>
  </si>
  <si>
    <t>(2)</t>
  </si>
  <si>
    <t>(3)</t>
  </si>
  <si>
    <t>Non-GAAP adjusted net loss</t>
  </si>
  <si>
    <t>GAAP net loss per share - basic and diluted</t>
  </si>
  <si>
    <t>Adjustment to net loss (as detailed above)</t>
  </si>
  <si>
    <t>Non-GAAP adjusted net loss per share</t>
  </si>
  <si>
    <t>GAAP Net Loss Per Share to Non-GAAP Adjusted Net Loss Per Share</t>
  </si>
  <si>
    <t>Reconciliation of GAAP Net Loss to Non-GAAP Adjusted Net Loss and</t>
  </si>
  <si>
    <t xml:space="preserve">Net loss </t>
  </si>
  <si>
    <t>Ended</t>
  </si>
  <si>
    <t>(1) To reflect a non-cash charge to operating expense for General and Administrative stock-based compensation.</t>
  </si>
  <si>
    <t>(2) To reflect a non-cash charge to operating expense for Research and Development stock-based compensation.</t>
  </si>
  <si>
    <t>(4)</t>
  </si>
  <si>
    <t>PUMA BIOTECHNOLOGY, INC. AND SUBSIDIARY</t>
  </si>
  <si>
    <t>2016</t>
  </si>
  <si>
    <t>Twelve Months</t>
  </si>
  <si>
    <t>Three Months Ended  December 31,</t>
  </si>
  <si>
    <t>Twelve Months Ended  December 31,</t>
  </si>
  <si>
    <t>Increase (decrease) in cash and cash equivalents</t>
  </si>
  <si>
    <t>CONSOLIDATED STATEMENTS OF OPERATIONS</t>
  </si>
  <si>
    <t>2017</t>
  </si>
  <si>
    <t>Revenue, net</t>
  </si>
  <si>
    <t>Cost of sales</t>
  </si>
  <si>
    <t>License revenue</t>
  </si>
  <si>
    <t>shares outstanding for the three months ended December 31, 2017 and 2016, respectively.</t>
  </si>
  <si>
    <t>shares outstanding for the twelve months ended December 31, 2017 and 2016, respectively.</t>
  </si>
  <si>
    <t>(3) Non-GAAP adjusted net loss per share was calculated based on 37,534,410 and 35,694,193 weighted average common</t>
  </si>
  <si>
    <t>(4) Non-GAAP adjusted net loss per share was calculated based on 37,169,678 and 33,295,114 weighted average common</t>
  </si>
  <si>
    <t>Total revenue</t>
  </si>
  <si>
    <t>Interest expense</t>
  </si>
  <si>
    <t>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</si>
</sst>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  <numFmt numFmtId="171" formatCode="_(* #,##0_);_(* \(#,##0\);_(* &quot;—&quot;??_);_(@_)"/>
    <numFmt numFmtId="172" formatCode="_(&quot;$&quot;* #,##0_);_(&quot;$&quot;* \(#,##0\);_(&quot;$&quot;* &quot;—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</cellStyleXfs>
  <cellXfs count="191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68" fontId="5" fillId="2" borderId="0" xfId="2" applyNumberFormat="1" applyFont="1" applyFill="1"/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164" fontId="5" fillId="2" borderId="1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168" fontId="5" fillId="2" borderId="0" xfId="2" applyNumberFormat="1" applyFont="1" applyFill="1" applyBorder="1" applyAlignment="1">
      <alignment wrapText="1"/>
    </xf>
    <xf numFmtId="168" fontId="5" fillId="2" borderId="0" xfId="2" applyNumberFormat="1" applyFont="1" applyFill="1" applyBorder="1" applyAlignment="1"/>
    <xf numFmtId="169" fontId="5" fillId="2" borderId="0" xfId="1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>
      <alignment wrapText="1"/>
    </xf>
    <xf numFmtId="168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/>
    <xf numFmtId="168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43" fontId="6" fillId="2" borderId="0" xfId="1" applyFont="1" applyFill="1"/>
    <xf numFmtId="0" fontId="5" fillId="2" borderId="0" xfId="0" applyFont="1" applyFill="1" applyAlignment="1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wrapText="1"/>
    </xf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0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Continuous"/>
    </xf>
    <xf numFmtId="44" fontId="5" fillId="2" borderId="0" xfId="2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" fontId="5" fillId="2" borderId="0" xfId="0" quotePrefix="1" applyNumberFormat="1" applyFont="1" applyFill="1" applyBorder="1" applyAlignment="1">
      <alignment horizontal="center"/>
    </xf>
    <xf numFmtId="169" fontId="5" fillId="2" borderId="0" xfId="1" applyNumberFormat="1" applyFont="1" applyFill="1" applyBorder="1"/>
    <xf numFmtId="168" fontId="5" fillId="2" borderId="0" xfId="2" applyNumberFormat="1" applyFont="1" applyFill="1" applyBorder="1"/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0" fontId="5" fillId="0" borderId="0" xfId="0" applyFont="1" applyFill="1"/>
    <xf numFmtId="168" fontId="5" fillId="0" borderId="0" xfId="2" applyNumberFormat="1" applyFont="1" applyFill="1"/>
    <xf numFmtId="169" fontId="5" fillId="0" borderId="0" xfId="1" applyNumberFormat="1" applyFont="1" applyFill="1"/>
    <xf numFmtId="168" fontId="5" fillId="0" borderId="0" xfId="2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9" fontId="5" fillId="0" borderId="0" xfId="1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44" fontId="5" fillId="0" borderId="2" xfId="2" applyNumberFormat="1" applyFont="1" applyFill="1" applyBorder="1" applyAlignment="1">
      <alignment wrapText="1"/>
    </xf>
    <xf numFmtId="44" fontId="5" fillId="0" borderId="0" xfId="2" applyNumberFormat="1" applyFont="1" applyFill="1" applyBorder="1" applyAlignment="1">
      <alignment wrapText="1"/>
    </xf>
    <xf numFmtId="166" fontId="5" fillId="0" borderId="2" xfId="1" applyNumberFormat="1" applyFont="1" applyFill="1" applyBorder="1" applyAlignment="1">
      <alignment wrapText="1"/>
    </xf>
    <xf numFmtId="169" fontId="5" fillId="0" borderId="1" xfId="1" applyNumberFormat="1" applyFont="1" applyFill="1" applyBorder="1"/>
    <xf numFmtId="168" fontId="5" fillId="0" borderId="2" xfId="2" applyNumberFormat="1" applyFont="1" applyFill="1" applyBorder="1"/>
    <xf numFmtId="166" fontId="5" fillId="0" borderId="0" xfId="1" applyNumberFormat="1" applyFont="1" applyFill="1" applyBorder="1" applyAlignment="1"/>
    <xf numFmtId="168" fontId="5" fillId="0" borderId="3" xfId="2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8" fontId="5" fillId="0" borderId="4" xfId="2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4" fontId="5" fillId="0" borderId="4" xfId="2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/>
    <xf numFmtId="44" fontId="5" fillId="2" borderId="0" xfId="2" quotePrefix="1" applyFont="1" applyFill="1" applyBorder="1" applyAlignment="1">
      <alignment horizontal="center" wrapText="1"/>
    </xf>
    <xf numFmtId="168" fontId="5" fillId="2" borderId="0" xfId="2" quotePrefix="1" applyNumberFormat="1" applyFont="1" applyFill="1" applyBorder="1" applyAlignment="1">
      <alignment horizontal="center" wrapText="1"/>
    </xf>
    <xf numFmtId="43" fontId="5" fillId="2" borderId="0" xfId="1" quotePrefix="1" applyFont="1" applyFill="1" applyBorder="1" applyAlignment="1">
      <alignment horizontal="center" wrapText="1"/>
    </xf>
    <xf numFmtId="169" fontId="5" fillId="2" borderId="0" xfId="1" quotePrefix="1" applyNumberFormat="1" applyFont="1" applyFill="1" applyBorder="1" applyAlignment="1">
      <alignment horizontal="center" wrapText="1"/>
    </xf>
    <xf numFmtId="169" fontId="5" fillId="2" borderId="1" xfId="1" quotePrefix="1" applyNumberFormat="1" applyFont="1" applyFill="1" applyBorder="1" applyAlignment="1">
      <alignment horizontal="center" wrapText="1"/>
    </xf>
    <xf numFmtId="43" fontId="6" fillId="2" borderId="0" xfId="1" applyFont="1" applyFill="1" applyAlignment="1">
      <alignment wrapText="1"/>
    </xf>
    <xf numFmtId="44" fontId="5" fillId="2" borderId="0" xfId="0" applyNumberFormat="1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/>
    <xf numFmtId="171" fontId="5" fillId="2" borderId="1" xfId="1" quotePrefix="1" applyNumberFormat="1" applyFont="1" applyFill="1" applyBorder="1" applyAlignment="1">
      <alignment horizontal="center" wrapText="1"/>
    </xf>
    <xf numFmtId="171" fontId="5" fillId="2" borderId="0" xfId="1" quotePrefix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72" fontId="5" fillId="2" borderId="0" xfId="2" quotePrefix="1" applyNumberFormat="1" applyFont="1" applyFill="1" applyBorder="1" applyAlignment="1">
      <alignment horizontal="center" wrapText="1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tabSelected="1" zoomScaleNormal="100" workbookViewId="0">
      <selection activeCell="C43" sqref="C43"/>
    </sheetView>
  </sheetViews>
  <sheetFormatPr defaultColWidth="9.140625" defaultRowHeight="12.75" x14ac:dyDescent="0.2"/>
  <cols>
    <col min="1" max="1" width="27.140625" style="52" customWidth="1"/>
    <col min="2" max="2" width="1.7109375" style="52" customWidth="1"/>
    <col min="3" max="3" width="10.42578125" style="52" bestFit="1" customWidth="1"/>
    <col min="4" max="4" width="13.5703125" style="52" bestFit="1" customWidth="1"/>
    <col min="5" max="5" width="3.7109375" style="52" customWidth="1"/>
    <col min="6" max="6" width="12" style="52" customWidth="1"/>
    <col min="7" max="7" width="10.7109375" style="119" customWidth="1"/>
    <col min="8" max="8" width="12" style="52" bestFit="1" customWidth="1"/>
    <col min="9" max="9" width="3.7109375" style="52" customWidth="1"/>
    <col min="10" max="10" width="12" style="52" customWidth="1"/>
    <col min="11" max="11" width="0.85546875" style="52" customWidth="1"/>
    <col min="12" max="12" width="13.7109375" style="52" customWidth="1"/>
    <col min="13" max="16384" width="9.140625" style="52"/>
  </cols>
  <sheetData>
    <row r="1" spans="1:18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83"/>
    </row>
    <row r="2" spans="1:18" x14ac:dyDescent="0.2">
      <c r="A2" s="179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25"/>
      <c r="L2" s="125"/>
    </row>
    <row r="3" spans="1:18" x14ac:dyDescent="0.2">
      <c r="A3" s="179" t="s">
        <v>73</v>
      </c>
      <c r="B3" s="179"/>
      <c r="C3" s="179"/>
      <c r="D3" s="179"/>
      <c r="E3" s="179"/>
      <c r="F3" s="179"/>
      <c r="G3" s="179"/>
      <c r="H3" s="179"/>
      <c r="I3" s="179"/>
      <c r="J3" s="179"/>
      <c r="K3" s="125"/>
      <c r="L3" s="125"/>
    </row>
    <row r="4" spans="1:18" ht="12.75" customHeight="1" x14ac:dyDescent="0.2">
      <c r="A4" s="180" t="s">
        <v>48</v>
      </c>
      <c r="B4" s="180"/>
      <c r="C4" s="180"/>
      <c r="D4" s="180"/>
      <c r="E4" s="180"/>
      <c r="F4" s="180"/>
      <c r="G4" s="180"/>
      <c r="H4" s="180"/>
      <c r="I4" s="180"/>
      <c r="J4" s="180"/>
      <c r="K4" s="124"/>
      <c r="L4" s="124"/>
    </row>
    <row r="5" spans="1:18" ht="25.5" customHeight="1" x14ac:dyDescent="0.2">
      <c r="A5" s="158"/>
      <c r="B5" s="175"/>
      <c r="C5" s="63"/>
      <c r="D5" s="54"/>
      <c r="E5" s="63"/>
      <c r="F5" s="63"/>
      <c r="G5" s="63"/>
      <c r="H5" s="63"/>
      <c r="I5" s="63"/>
      <c r="J5" s="63"/>
      <c r="K5" s="54"/>
      <c r="L5" s="64"/>
    </row>
    <row r="6" spans="1:18" s="66" customFormat="1" x14ac:dyDescent="0.2">
      <c r="A6" s="158"/>
      <c r="B6" s="175"/>
      <c r="C6" s="109"/>
      <c r="D6" s="176" t="s">
        <v>3</v>
      </c>
      <c r="E6" s="176"/>
      <c r="F6" s="176"/>
      <c r="G6" s="63"/>
      <c r="H6" s="176" t="s">
        <v>29</v>
      </c>
      <c r="I6" s="176"/>
      <c r="J6" s="176"/>
      <c r="K6" s="83"/>
      <c r="L6" s="83"/>
    </row>
    <row r="7" spans="1:18" s="66" customFormat="1" ht="12.75" customHeight="1" x14ac:dyDescent="0.2">
      <c r="A7" s="158"/>
      <c r="B7" s="175"/>
      <c r="C7" s="109"/>
      <c r="D7" s="177" t="s">
        <v>24</v>
      </c>
      <c r="E7" s="177"/>
      <c r="F7" s="177"/>
      <c r="G7" s="63"/>
      <c r="H7" s="177" t="s">
        <v>24</v>
      </c>
      <c r="I7" s="177"/>
      <c r="J7" s="177"/>
      <c r="K7" s="83"/>
    </row>
    <row r="8" spans="1:18" s="66" customFormat="1" ht="12.75" customHeight="1" x14ac:dyDescent="0.2">
      <c r="A8" s="158"/>
      <c r="B8" s="175"/>
      <c r="C8" s="109"/>
      <c r="D8" s="174" t="s">
        <v>14</v>
      </c>
      <c r="E8" s="174"/>
      <c r="F8" s="174"/>
      <c r="G8" s="63"/>
      <c r="H8" s="178" t="s">
        <v>14</v>
      </c>
      <c r="I8" s="178"/>
      <c r="J8" s="178"/>
      <c r="K8" s="109"/>
      <c r="L8" s="83"/>
    </row>
    <row r="9" spans="1:18" s="66" customFormat="1" ht="12.75" customHeight="1" x14ac:dyDescent="0.2">
      <c r="A9" s="158"/>
      <c r="B9" s="175"/>
      <c r="C9" s="121"/>
      <c r="D9" s="67" t="s">
        <v>74</v>
      </c>
      <c r="E9" s="112"/>
      <c r="F9" s="67" t="s">
        <v>68</v>
      </c>
      <c r="G9" s="63"/>
      <c r="H9" s="67" t="s">
        <v>74</v>
      </c>
      <c r="I9" s="112"/>
      <c r="J9" s="67" t="s">
        <v>68</v>
      </c>
      <c r="K9" s="112"/>
      <c r="L9" s="109"/>
      <c r="M9" s="83"/>
    </row>
    <row r="10" spans="1:18" s="66" customFormat="1" ht="12.75" customHeight="1" x14ac:dyDescent="0.2">
      <c r="A10" s="158" t="s">
        <v>75</v>
      </c>
      <c r="B10" s="175"/>
      <c r="C10" s="158"/>
      <c r="D10" s="161">
        <f>H10-6.1</f>
        <v>20.100000000000001</v>
      </c>
      <c r="E10" s="112"/>
      <c r="F10" s="172">
        <v>0</v>
      </c>
      <c r="G10" s="165"/>
      <c r="H10" s="161">
        <v>26.2</v>
      </c>
      <c r="I10" s="160"/>
      <c r="J10" s="172">
        <v>0</v>
      </c>
      <c r="K10" s="112"/>
      <c r="L10" s="109"/>
      <c r="M10" s="159"/>
    </row>
    <row r="11" spans="1:18" s="66" customFormat="1" ht="12.75" customHeight="1" x14ac:dyDescent="0.2">
      <c r="A11" s="158" t="s">
        <v>77</v>
      </c>
      <c r="B11" s="175"/>
      <c r="C11" s="158"/>
      <c r="D11" s="164">
        <v>1.5</v>
      </c>
      <c r="E11" s="112"/>
      <c r="F11" s="169">
        <v>0</v>
      </c>
      <c r="G11" s="165"/>
      <c r="H11" s="164">
        <v>1.5</v>
      </c>
      <c r="I11" s="162"/>
      <c r="J11" s="169">
        <v>0</v>
      </c>
      <c r="K11" s="112"/>
      <c r="L11" s="109"/>
      <c r="M11" s="159"/>
    </row>
    <row r="12" spans="1:18" s="66" customFormat="1" ht="12.75" customHeight="1" x14ac:dyDescent="0.2">
      <c r="A12" s="158" t="s">
        <v>82</v>
      </c>
      <c r="B12" s="175"/>
      <c r="C12" s="158"/>
      <c r="D12" s="163">
        <f>SUM(D10:D11)</f>
        <v>21.6</v>
      </c>
      <c r="E12" s="112"/>
      <c r="F12" s="170">
        <v>0</v>
      </c>
      <c r="G12" s="165"/>
      <c r="H12" s="163">
        <f>SUM(H10:H11)</f>
        <v>27.7</v>
      </c>
      <c r="I12" s="162"/>
      <c r="J12" s="170">
        <v>0</v>
      </c>
      <c r="K12" s="112"/>
      <c r="L12" s="109"/>
      <c r="M12" s="159"/>
    </row>
    <row r="13" spans="1:18" s="66" customFormat="1" ht="12.75" customHeight="1" x14ac:dyDescent="0.2">
      <c r="A13" s="158" t="s">
        <v>4</v>
      </c>
      <c r="B13" s="175"/>
      <c r="C13" s="158"/>
      <c r="D13" s="162"/>
      <c r="E13" s="112"/>
      <c r="F13" s="162"/>
      <c r="G13" s="165"/>
      <c r="H13" s="162"/>
      <c r="I13" s="162"/>
      <c r="J13" s="162"/>
      <c r="K13" s="112"/>
      <c r="L13" s="109"/>
      <c r="M13" s="159"/>
    </row>
    <row r="14" spans="1:18" s="66" customFormat="1" ht="15" customHeight="1" x14ac:dyDescent="0.2">
      <c r="A14" s="58" t="s">
        <v>76</v>
      </c>
      <c r="B14" s="175"/>
      <c r="C14" s="121"/>
      <c r="D14" s="163">
        <f>H14-1.5</f>
        <v>4.0999999999999996</v>
      </c>
      <c r="E14" s="112"/>
      <c r="F14" s="170">
        <v>0</v>
      </c>
      <c r="G14" s="165"/>
      <c r="H14" s="163">
        <v>5.6</v>
      </c>
      <c r="I14" s="162"/>
      <c r="J14" s="170">
        <v>0</v>
      </c>
      <c r="K14" s="112"/>
      <c r="L14" s="68"/>
      <c r="M14" s="83"/>
      <c r="R14" s="82"/>
    </row>
    <row r="15" spans="1:18" x14ac:dyDescent="0.2">
      <c r="A15" s="58" t="s">
        <v>5</v>
      </c>
      <c r="B15" s="54"/>
      <c r="C15" s="121"/>
      <c r="D15" s="141">
        <f>H15-75.8</f>
        <v>30.900000000000006</v>
      </c>
      <c r="E15" s="139"/>
      <c r="F15" s="141">
        <f>53.8-37.3</f>
        <v>16.5</v>
      </c>
      <c r="G15" s="140"/>
      <c r="H15" s="141">
        <v>106.7</v>
      </c>
      <c r="I15" s="139"/>
      <c r="J15" s="141">
        <v>53.8</v>
      </c>
      <c r="K15" s="69"/>
      <c r="L15" s="70"/>
      <c r="M15" s="83"/>
    </row>
    <row r="16" spans="1:18" x14ac:dyDescent="0.2">
      <c r="A16" s="58" t="s">
        <v>6</v>
      </c>
      <c r="B16" s="54"/>
      <c r="C16" s="121"/>
      <c r="D16" s="141">
        <f>H16-157.6</f>
        <v>50.200000000000017</v>
      </c>
      <c r="E16" s="141"/>
      <c r="F16" s="141">
        <f>222.8-166.4</f>
        <v>56.400000000000006</v>
      </c>
      <c r="G16" s="140"/>
      <c r="H16" s="141">
        <v>207.8</v>
      </c>
      <c r="I16" s="141"/>
      <c r="J16" s="141">
        <v>222.8</v>
      </c>
      <c r="K16" s="71"/>
      <c r="L16" s="72"/>
      <c r="M16" s="83"/>
    </row>
    <row r="17" spans="1:13" x14ac:dyDescent="0.2">
      <c r="A17" s="59" t="s">
        <v>7</v>
      </c>
      <c r="B17" s="54"/>
      <c r="C17" s="121"/>
      <c r="D17" s="142">
        <f>SUM(D14:D16)</f>
        <v>85.200000000000017</v>
      </c>
      <c r="E17" s="141"/>
      <c r="F17" s="142">
        <f>SUM(F14:F16)</f>
        <v>72.900000000000006</v>
      </c>
      <c r="G17" s="140"/>
      <c r="H17" s="142">
        <f>SUM(H14:H16)</f>
        <v>320.10000000000002</v>
      </c>
      <c r="I17" s="141"/>
      <c r="J17" s="142">
        <f>SUM(J15:J16)</f>
        <v>276.60000000000002</v>
      </c>
      <c r="K17" s="71"/>
      <c r="L17" s="72"/>
      <c r="M17" s="83"/>
    </row>
    <row r="18" spans="1:13" x14ac:dyDescent="0.2">
      <c r="A18" s="54" t="s">
        <v>8</v>
      </c>
      <c r="B18" s="54"/>
      <c r="C18" s="121"/>
      <c r="D18" s="142">
        <f>D12-D17</f>
        <v>-63.600000000000016</v>
      </c>
      <c r="E18" s="141"/>
      <c r="F18" s="142">
        <f>F12-F17</f>
        <v>-72.900000000000006</v>
      </c>
      <c r="G18" s="140"/>
      <c r="H18" s="142">
        <f>H12-H17</f>
        <v>-292.40000000000003</v>
      </c>
      <c r="I18" s="141"/>
      <c r="J18" s="142">
        <f>-J17</f>
        <v>-276.60000000000002</v>
      </c>
      <c r="K18" s="71"/>
      <c r="L18" s="72"/>
      <c r="M18" s="83"/>
    </row>
    <row r="19" spans="1:13" x14ac:dyDescent="0.2">
      <c r="A19" s="54" t="s">
        <v>9</v>
      </c>
      <c r="B19" s="54"/>
      <c r="C19" s="121"/>
      <c r="D19" s="143"/>
      <c r="E19" s="143"/>
      <c r="F19" s="143"/>
      <c r="G19" s="140"/>
      <c r="H19" s="143"/>
      <c r="I19" s="143"/>
      <c r="J19" s="143"/>
      <c r="K19" s="73"/>
      <c r="L19" s="73"/>
      <c r="M19" s="83"/>
    </row>
    <row r="20" spans="1:13" x14ac:dyDescent="0.2">
      <c r="A20" s="57" t="s">
        <v>10</v>
      </c>
      <c r="B20" s="54"/>
      <c r="C20" s="121"/>
      <c r="D20" s="71">
        <v>0.2</v>
      </c>
      <c r="E20" s="71"/>
      <c r="F20" s="71">
        <f>1-0.7</f>
        <v>0.30000000000000004</v>
      </c>
      <c r="G20" s="140"/>
      <c r="H20" s="141">
        <v>1.24</v>
      </c>
      <c r="I20" s="141"/>
      <c r="J20" s="141">
        <v>1</v>
      </c>
      <c r="K20" s="71"/>
      <c r="L20" s="72"/>
      <c r="M20" s="83"/>
    </row>
    <row r="21" spans="1:13" s="119" customFormat="1" x14ac:dyDescent="0.2">
      <c r="A21" s="57" t="s">
        <v>83</v>
      </c>
      <c r="B21" s="167"/>
      <c r="C21" s="167"/>
      <c r="D21" s="71">
        <v>-0.7</v>
      </c>
      <c r="E21" s="71"/>
      <c r="F21" s="170">
        <v>0</v>
      </c>
      <c r="G21" s="140"/>
      <c r="H21" s="141">
        <v>-0.7</v>
      </c>
      <c r="I21" s="141"/>
      <c r="J21" s="170">
        <v>0</v>
      </c>
      <c r="K21" s="71"/>
      <c r="L21" s="72"/>
      <c r="M21" s="168"/>
    </row>
    <row r="22" spans="1:13" x14ac:dyDescent="0.2">
      <c r="A22" s="57" t="s">
        <v>11</v>
      </c>
      <c r="B22" s="54"/>
      <c r="C22" s="121"/>
      <c r="D22" s="71">
        <v>0</v>
      </c>
      <c r="E22" s="71"/>
      <c r="F22" s="71">
        <v>-0.1</v>
      </c>
      <c r="G22" s="140"/>
      <c r="H22" s="141">
        <v>-0.1</v>
      </c>
      <c r="I22" s="141"/>
      <c r="J22" s="141">
        <v>-0.4</v>
      </c>
      <c r="K22" s="116"/>
      <c r="L22" s="72"/>
      <c r="M22" s="83"/>
    </row>
    <row r="23" spans="1:13" x14ac:dyDescent="0.2">
      <c r="A23" s="59" t="s">
        <v>7</v>
      </c>
      <c r="B23" s="54"/>
      <c r="C23" s="121"/>
      <c r="D23" s="142">
        <f>SUM(D20:D22)</f>
        <v>-0.49999999999999994</v>
      </c>
      <c r="E23" s="141"/>
      <c r="F23" s="142">
        <f>SUM(F20:F22)</f>
        <v>0.20000000000000004</v>
      </c>
      <c r="G23" s="140"/>
      <c r="H23" s="142">
        <f>SUM(H20:H22)</f>
        <v>0.44000000000000006</v>
      </c>
      <c r="I23" s="141"/>
      <c r="J23" s="142">
        <f>SUM(J20:J22)</f>
        <v>0.6</v>
      </c>
      <c r="K23" s="71"/>
      <c r="L23" s="72"/>
      <c r="M23" s="83"/>
    </row>
    <row r="24" spans="1:13" ht="13.5" thickBot="1" x14ac:dyDescent="0.25">
      <c r="A24" s="54" t="s">
        <v>62</v>
      </c>
      <c r="B24" s="54"/>
      <c r="C24" s="121"/>
      <c r="D24" s="144">
        <f>D23+D18</f>
        <v>-64.100000000000009</v>
      </c>
      <c r="E24" s="139"/>
      <c r="F24" s="144">
        <f>F23+F18</f>
        <v>-72.7</v>
      </c>
      <c r="G24" s="140"/>
      <c r="H24" s="144">
        <f>H23+H18</f>
        <v>-291.96000000000004</v>
      </c>
      <c r="I24" s="139"/>
      <c r="J24" s="144">
        <f>J23+J18</f>
        <v>-276</v>
      </c>
      <c r="K24" s="69"/>
      <c r="L24" s="74"/>
      <c r="M24" s="83"/>
    </row>
    <row r="25" spans="1:13" ht="30.75" customHeight="1" thickTop="1" thickBot="1" x14ac:dyDescent="0.25">
      <c r="A25" s="54" t="s">
        <v>12</v>
      </c>
      <c r="B25" s="54"/>
      <c r="C25" s="121"/>
      <c r="D25" s="145">
        <f>ROUND(D24/D26*1000*1000,2)</f>
        <v>-1.71</v>
      </c>
      <c r="E25" s="146"/>
      <c r="F25" s="145">
        <f>ROUND(F24/F26*1000*1000,2)</f>
        <v>-2.04</v>
      </c>
      <c r="G25" s="140"/>
      <c r="H25" s="145">
        <f>ROUND(H24/H26*1000*1000,2)</f>
        <v>-7.85</v>
      </c>
      <c r="I25" s="146"/>
      <c r="J25" s="145">
        <f>ROUND(J24/J26*1000*1000,2)</f>
        <v>-8.2899999999999991</v>
      </c>
      <c r="K25" s="118"/>
      <c r="L25" s="75"/>
      <c r="M25" s="83"/>
    </row>
    <row r="26" spans="1:13" ht="39.75" thickTop="1" thickBot="1" x14ac:dyDescent="0.25">
      <c r="A26" s="54" t="s">
        <v>13</v>
      </c>
      <c r="B26" s="54"/>
      <c r="C26" s="121"/>
      <c r="D26" s="147">
        <v>37534410</v>
      </c>
      <c r="E26" s="143"/>
      <c r="F26" s="147">
        <v>35694193</v>
      </c>
      <c r="G26" s="140"/>
      <c r="H26" s="147">
        <v>37169678</v>
      </c>
      <c r="I26" s="143"/>
      <c r="J26" s="147">
        <v>33295114</v>
      </c>
      <c r="K26" s="73"/>
      <c r="L26" s="75"/>
      <c r="M26" s="83"/>
    </row>
    <row r="27" spans="1:13" ht="13.5" thickTop="1" x14ac:dyDescent="0.2">
      <c r="A27" s="54"/>
      <c r="B27" s="54"/>
      <c r="C27" s="121"/>
      <c r="D27" s="76"/>
      <c r="E27" s="62"/>
      <c r="F27" s="76"/>
      <c r="G27" s="63"/>
      <c r="H27" s="62"/>
      <c r="I27" s="76"/>
      <c r="J27" s="117"/>
      <c r="K27" s="76"/>
      <c r="L27" s="77"/>
      <c r="M27" s="54"/>
    </row>
    <row r="28" spans="1:13" ht="13.5" customHeight="1" x14ac:dyDescent="0.2">
      <c r="A28" s="110"/>
      <c r="B28" s="110"/>
      <c r="C28" s="121"/>
      <c r="D28" s="76"/>
      <c r="E28" s="62"/>
      <c r="F28" s="76"/>
      <c r="G28" s="63"/>
      <c r="H28" s="62"/>
      <c r="I28" s="76"/>
      <c r="J28" s="62"/>
      <c r="K28" s="76"/>
      <c r="L28" s="77"/>
      <c r="M28" s="110"/>
    </row>
    <row r="29" spans="1:13" s="119" customFormat="1" ht="13.5" customHeight="1" x14ac:dyDescent="0.2">
      <c r="A29" s="127"/>
      <c r="B29" s="127"/>
      <c r="C29" s="127"/>
      <c r="D29" s="76"/>
      <c r="E29" s="122"/>
      <c r="F29" s="76"/>
      <c r="G29" s="63"/>
      <c r="H29" s="122"/>
      <c r="I29" s="76"/>
      <c r="J29" s="122"/>
      <c r="K29" s="76"/>
      <c r="L29" s="77"/>
      <c r="M29" s="127"/>
    </row>
    <row r="30" spans="1:13" x14ac:dyDescent="0.2">
      <c r="A30" s="61" t="s">
        <v>67</v>
      </c>
      <c r="B30" s="62"/>
      <c r="C30" s="122"/>
      <c r="D30" s="62"/>
      <c r="E30" s="62"/>
      <c r="F30" s="62"/>
      <c r="G30" s="122"/>
      <c r="H30" s="62"/>
      <c r="I30" s="62"/>
      <c r="J30" s="62"/>
    </row>
    <row r="31" spans="1:13" x14ac:dyDescent="0.2">
      <c r="A31" s="61" t="s">
        <v>15</v>
      </c>
      <c r="B31" s="62"/>
      <c r="C31" s="122"/>
      <c r="D31" s="62"/>
      <c r="E31" s="62"/>
      <c r="F31" s="62"/>
      <c r="G31" s="122"/>
      <c r="H31" s="62"/>
      <c r="I31" s="62"/>
      <c r="J31" s="62"/>
    </row>
    <row r="32" spans="1:13" x14ac:dyDescent="0.2">
      <c r="A32" s="61" t="s">
        <v>50</v>
      </c>
      <c r="B32" s="62"/>
      <c r="C32" s="122"/>
      <c r="D32" s="62"/>
      <c r="E32" s="62"/>
      <c r="F32" s="62"/>
      <c r="G32" s="122"/>
      <c r="H32" s="62"/>
      <c r="I32" s="62"/>
      <c r="J32" s="62"/>
    </row>
    <row r="33" spans="1:9" x14ac:dyDescent="0.2">
      <c r="A33" s="61"/>
      <c r="B33" s="62"/>
      <c r="C33" s="122"/>
      <c r="D33" s="62"/>
      <c r="E33" s="62"/>
      <c r="F33" s="62"/>
      <c r="G33" s="122"/>
      <c r="H33" s="62"/>
      <c r="I33" s="62"/>
    </row>
    <row r="34" spans="1:9" x14ac:dyDescent="0.2">
      <c r="A34" s="61"/>
      <c r="B34" s="62"/>
      <c r="C34" s="122"/>
      <c r="D34" s="65" t="str">
        <f>D7</f>
        <v>December 31,</v>
      </c>
      <c r="E34" s="78"/>
      <c r="F34" s="53" t="s">
        <v>24</v>
      </c>
      <c r="G34" s="122"/>
      <c r="H34" s="62"/>
      <c r="I34" s="62"/>
    </row>
    <row r="35" spans="1:9" x14ac:dyDescent="0.2">
      <c r="C35" s="119"/>
      <c r="D35" s="111" t="s">
        <v>74</v>
      </c>
      <c r="E35" s="173"/>
      <c r="F35" s="111" t="s">
        <v>68</v>
      </c>
      <c r="G35" s="126"/>
    </row>
    <row r="36" spans="1:9" x14ac:dyDescent="0.2">
      <c r="C36" s="119"/>
      <c r="D36" s="171" t="s">
        <v>84</v>
      </c>
      <c r="F36" s="171" t="s">
        <v>84</v>
      </c>
      <c r="G36" s="111"/>
    </row>
    <row r="37" spans="1:9" x14ac:dyDescent="0.2">
      <c r="C37" s="119"/>
      <c r="D37" s="111"/>
      <c r="F37" s="111"/>
      <c r="G37" s="111"/>
      <c r="H37" s="79"/>
    </row>
    <row r="38" spans="1:9" x14ac:dyDescent="0.2">
      <c r="A38" s="52" t="s">
        <v>16</v>
      </c>
      <c r="C38" s="119"/>
      <c r="D38" s="137">
        <v>81.7</v>
      </c>
      <c r="E38" s="136"/>
      <c r="F38" s="137">
        <v>194.5</v>
      </c>
      <c r="G38" s="55"/>
      <c r="H38" s="56"/>
    </row>
    <row r="39" spans="1:9" x14ac:dyDescent="0.2">
      <c r="A39" s="52" t="s">
        <v>49</v>
      </c>
      <c r="C39" s="119"/>
      <c r="D39" s="170">
        <v>0</v>
      </c>
      <c r="E39" s="136"/>
      <c r="F39" s="138">
        <v>35</v>
      </c>
      <c r="G39" s="56"/>
      <c r="H39" s="56"/>
    </row>
    <row r="40" spans="1:9" x14ac:dyDescent="0.2">
      <c r="A40" s="52" t="s">
        <v>17</v>
      </c>
      <c r="C40" s="119"/>
      <c r="D40" s="56">
        <v>48.1</v>
      </c>
      <c r="E40" s="136"/>
      <c r="F40" s="138">
        <v>199</v>
      </c>
      <c r="G40" s="56"/>
      <c r="H40" s="56"/>
    </row>
    <row r="41" spans="1:9" x14ac:dyDescent="0.2">
      <c r="A41" s="52" t="s">
        <v>18</v>
      </c>
      <c r="C41" s="119"/>
      <c r="D41" s="138">
        <v>53.3</v>
      </c>
      <c r="E41" s="136"/>
      <c r="F41" s="138">
        <v>209.8</v>
      </c>
      <c r="G41" s="56"/>
    </row>
    <row r="42" spans="1:9" ht="20.25" customHeight="1" x14ac:dyDescent="0.2">
      <c r="C42" s="119"/>
      <c r="D42" s="80"/>
      <c r="F42" s="80"/>
      <c r="G42" s="80"/>
    </row>
    <row r="43" spans="1:9" x14ac:dyDescent="0.2">
      <c r="C43" s="119"/>
      <c r="D43" s="120" t="s">
        <v>69</v>
      </c>
      <c r="F43" s="123" t="s">
        <v>69</v>
      </c>
      <c r="G43" s="123"/>
    </row>
    <row r="44" spans="1:9" s="119" customFormat="1" x14ac:dyDescent="0.2">
      <c r="D44" s="120" t="s">
        <v>63</v>
      </c>
      <c r="F44" s="123" t="s">
        <v>63</v>
      </c>
      <c r="G44" s="123"/>
    </row>
    <row r="45" spans="1:9" x14ac:dyDescent="0.2">
      <c r="C45" s="119"/>
      <c r="D45" s="53" t="str">
        <f>D34</f>
        <v>December 31,</v>
      </c>
      <c r="F45" s="81" t="str">
        <f>D45</f>
        <v>December 31,</v>
      </c>
      <c r="G45" s="81"/>
    </row>
    <row r="46" spans="1:9" s="119" customFormat="1" x14ac:dyDescent="0.2">
      <c r="D46" s="111" t="s">
        <v>74</v>
      </c>
      <c r="E46" s="173"/>
      <c r="F46" s="128" t="s">
        <v>68</v>
      </c>
      <c r="G46" s="81"/>
    </row>
    <row r="47" spans="1:9" x14ac:dyDescent="0.2">
      <c r="C47" s="119"/>
      <c r="D47" s="171" t="s">
        <v>84</v>
      </c>
      <c r="F47" s="171" t="s">
        <v>84</v>
      </c>
      <c r="G47" s="128"/>
    </row>
    <row r="48" spans="1:9" x14ac:dyDescent="0.2">
      <c r="A48" s="52" t="s">
        <v>19</v>
      </c>
      <c r="C48" s="119"/>
    </row>
    <row r="49" spans="1:8" x14ac:dyDescent="0.2">
      <c r="A49" s="60" t="s">
        <v>20</v>
      </c>
      <c r="C49" s="119"/>
      <c r="D49" s="137">
        <v>-172.5</v>
      </c>
      <c r="E49" s="136"/>
      <c r="F49" s="137">
        <f>-141.7</f>
        <v>-141.69999999999999</v>
      </c>
      <c r="G49" s="55"/>
    </row>
    <row r="50" spans="1:8" x14ac:dyDescent="0.2">
      <c r="A50" s="60" t="s">
        <v>21</v>
      </c>
      <c r="C50" s="119"/>
      <c r="D50" s="138">
        <v>-15.4</v>
      </c>
      <c r="E50" s="136"/>
      <c r="F50" s="138">
        <v>142.19999999999999</v>
      </c>
      <c r="G50" s="56"/>
    </row>
    <row r="51" spans="1:8" x14ac:dyDescent="0.2">
      <c r="A51" s="60" t="s">
        <v>22</v>
      </c>
      <c r="C51" s="119"/>
      <c r="D51" s="148">
        <v>75.099999999999994</v>
      </c>
      <c r="E51" s="136"/>
      <c r="F51" s="148">
        <v>162.4</v>
      </c>
      <c r="G51" s="129"/>
    </row>
    <row r="52" spans="1:8" x14ac:dyDescent="0.2">
      <c r="C52" s="119"/>
      <c r="D52" s="136"/>
      <c r="E52" s="136"/>
      <c r="F52" s="136"/>
      <c r="H52" s="79"/>
    </row>
    <row r="53" spans="1:8" ht="12" customHeight="1" thickBot="1" x14ac:dyDescent="0.25">
      <c r="A53" s="52" t="s">
        <v>72</v>
      </c>
      <c r="C53" s="119"/>
      <c r="D53" s="149">
        <f>SUM(D49:D52)</f>
        <v>-112.80000000000001</v>
      </c>
      <c r="E53" s="136"/>
      <c r="F53" s="149">
        <f>SUM(F49:F52)</f>
        <v>162.9</v>
      </c>
      <c r="G53" s="130"/>
    </row>
    <row r="54" spans="1:8" ht="13.5" thickTop="1" x14ac:dyDescent="0.2"/>
    <row r="57" spans="1:8" x14ac:dyDescent="0.2">
      <c r="D57" s="166"/>
    </row>
    <row r="74" ht="5.25" customHeight="1" x14ac:dyDescent="0.2"/>
    <row r="75" ht="5.25" customHeight="1" x14ac:dyDescent="0.2"/>
  </sheetData>
  <mergeCells count="11">
    <mergeCell ref="A2:J2"/>
    <mergeCell ref="A3:J3"/>
    <mergeCell ref="A4:J4"/>
    <mergeCell ref="A1:J1"/>
    <mergeCell ref="D7:F7"/>
    <mergeCell ref="D8:F8"/>
    <mergeCell ref="B5:B14"/>
    <mergeCell ref="H6:J6"/>
    <mergeCell ref="H7:J7"/>
    <mergeCell ref="H8:J8"/>
    <mergeCell ref="D6:F6"/>
  </mergeCells>
  <printOptions horizontalCentered="1"/>
  <pageMargins left="0.5" right="0.5" top="0.5" bottom="0.5" header="0.3" footer="0.3"/>
  <pageSetup scale="78" orientation="portrait" r:id="rId1"/>
  <rowBreaks count="1" manualBreakCount="1">
    <brk id="74" max="10" man="1"/>
  </rowBreaks>
  <ignoredErrors>
    <ignoredError sqref="F37 F44:F45 F42 I9 G9 E9 D9 F9 H9 J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37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182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182"/>
      <c r="B8" s="182"/>
      <c r="C8" s="28"/>
      <c r="D8" s="28"/>
      <c r="E8" s="28"/>
      <c r="F8" s="28"/>
      <c r="G8" s="28"/>
      <c r="H8" s="28"/>
      <c r="I8" s="28"/>
      <c r="J8" s="28"/>
      <c r="K8" s="8" t="s">
        <v>26</v>
      </c>
    </row>
    <row r="9" spans="1:11" s="3" customFormat="1" x14ac:dyDescent="0.25">
      <c r="A9" s="182"/>
      <c r="B9" s="182"/>
      <c r="C9" s="183" t="s">
        <v>3</v>
      </c>
      <c r="D9" s="183"/>
      <c r="E9" s="183"/>
      <c r="F9" s="29"/>
      <c r="G9" s="183" t="s">
        <v>29</v>
      </c>
      <c r="H9" s="183"/>
      <c r="I9" s="183"/>
      <c r="J9" s="28"/>
      <c r="K9" s="10" t="s">
        <v>27</v>
      </c>
    </row>
    <row r="10" spans="1:11" s="3" customFormat="1" x14ac:dyDescent="0.25">
      <c r="A10" s="182"/>
      <c r="B10" s="182"/>
      <c r="C10" s="11" t="s">
        <v>24</v>
      </c>
      <c r="D10" s="12"/>
      <c r="E10" s="12"/>
      <c r="F10" s="9"/>
      <c r="G10" s="11" t="s">
        <v>24</v>
      </c>
      <c r="H10" s="12"/>
      <c r="I10" s="12"/>
      <c r="J10" s="28"/>
      <c r="K10" s="13" t="s">
        <v>28</v>
      </c>
    </row>
    <row r="11" spans="1:11" s="3" customFormat="1" x14ac:dyDescent="0.25">
      <c r="A11" s="182"/>
      <c r="B11" s="182"/>
      <c r="C11" s="14" t="s">
        <v>23</v>
      </c>
      <c r="D11" s="7"/>
      <c r="E11" s="14" t="s">
        <v>25</v>
      </c>
      <c r="F11" s="7"/>
      <c r="G11" s="14" t="s">
        <v>23</v>
      </c>
      <c r="H11" s="7"/>
      <c r="I11" s="14" t="s">
        <v>25</v>
      </c>
      <c r="J11" s="15"/>
      <c r="K11" s="16">
        <v>41274</v>
      </c>
    </row>
    <row r="12" spans="1:11" s="3" customFormat="1" x14ac:dyDescent="0.25">
      <c r="A12" s="28"/>
      <c r="B12" s="182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42</v>
      </c>
      <c r="B13" s="28"/>
      <c r="C13" s="33">
        <f>'Pg1'!D24</f>
        <v>-64.100000000000009</v>
      </c>
      <c r="D13" s="33"/>
      <c r="E13" s="33">
        <f>'Pg1'!F24</f>
        <v>-72.7</v>
      </c>
      <c r="F13" s="33"/>
      <c r="G13" s="33">
        <f>'Pg1'!I24</f>
        <v>0</v>
      </c>
      <c r="H13" s="33"/>
      <c r="I13" s="33">
        <f>'Pg1'!K24</f>
        <v>0</v>
      </c>
      <c r="J13" s="33"/>
      <c r="K13" s="33">
        <f>'Pg1'!M24</f>
        <v>0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30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31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32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38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33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32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35</v>
      </c>
      <c r="B26" s="28" t="s">
        <v>47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36</v>
      </c>
      <c r="B28" s="2"/>
      <c r="C28" s="49">
        <f>C13+C26</f>
        <v>-48.83100000000001</v>
      </c>
      <c r="D28" s="50"/>
      <c r="E28" s="49">
        <f>E13+E26</f>
        <v>-65.085000000000008</v>
      </c>
      <c r="F28" s="50"/>
      <c r="G28" s="49">
        <f>G13+G26</f>
        <v>57.506</v>
      </c>
      <c r="H28" s="50"/>
      <c r="I28" s="49">
        <f>I13+I26</f>
        <v>7.6150000000000002</v>
      </c>
      <c r="J28" s="50"/>
      <c r="K28" s="49">
        <f>K13+K26</f>
        <v>65.221000000000004</v>
      </c>
    </row>
    <row r="29" spans="1:11" s="3" customFormat="1" ht="31.5" thickTop="1" thickBot="1" x14ac:dyDescent="0.3">
      <c r="A29" s="28" t="s">
        <v>34</v>
      </c>
      <c r="B29" s="28"/>
      <c r="C29" s="24">
        <f>ROUND(C28/C30*1000*1000,2)</f>
        <v>-1.84</v>
      </c>
      <c r="D29" s="21"/>
      <c r="E29" s="24">
        <f>ROUND(E28/E30*1000*1000,2)</f>
        <v>-3.45</v>
      </c>
      <c r="F29" s="25"/>
      <c r="G29" s="24">
        <f>ROUND(G28/G30*1000*1000,2)</f>
        <v>2.65</v>
      </c>
      <c r="H29" s="25"/>
      <c r="I29" s="24">
        <f>ROUND(I28/I30*1000*1000,2)</f>
        <v>0.98</v>
      </c>
      <c r="J29" s="21"/>
      <c r="K29" s="26"/>
    </row>
    <row r="30" spans="1:11" s="3" customFormat="1" ht="46.5" thickTop="1" thickBot="1" x14ac:dyDescent="0.3">
      <c r="A30" s="28" t="s">
        <v>13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45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46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39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41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40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>
      <selection activeCell="E31" sqref="C31:E31"/>
    </sheetView>
  </sheetViews>
  <sheetFormatPr defaultRowHeight="15" x14ac:dyDescent="0.25"/>
  <cols>
    <col min="1" max="1" width="38.5703125" customWidth="1"/>
    <col min="2" max="2" width="12" bestFit="1" customWidth="1"/>
    <col min="3" max="3" width="14.7109375" customWidth="1"/>
    <col min="4" max="4" width="2.42578125" customWidth="1"/>
    <col min="5" max="5" width="14.7109375" customWidth="1"/>
    <col min="6" max="6" width="2.5703125" style="84" customWidth="1"/>
    <col min="7" max="7" width="5.85546875" customWidth="1"/>
    <col min="8" max="10" width="3.42578125" customWidth="1"/>
  </cols>
  <sheetData>
    <row r="1" spans="1:9" s="84" customFormat="1" x14ac:dyDescent="0.25">
      <c r="A1" s="189" t="s">
        <v>67</v>
      </c>
      <c r="B1" s="189"/>
      <c r="C1" s="189"/>
      <c r="D1" s="189"/>
      <c r="E1" s="189"/>
      <c r="F1" s="189"/>
      <c r="G1" s="189"/>
    </row>
    <row r="2" spans="1:9" s="88" customFormat="1" ht="12.75" x14ac:dyDescent="0.2">
      <c r="A2" s="189" t="s">
        <v>61</v>
      </c>
      <c r="B2" s="189"/>
      <c r="C2" s="189"/>
      <c r="D2" s="189"/>
      <c r="E2" s="189"/>
      <c r="F2" s="189"/>
      <c r="G2" s="189"/>
    </row>
    <row r="3" spans="1:9" s="88" customFormat="1" ht="12.75" x14ac:dyDescent="0.2">
      <c r="A3" s="189" t="s">
        <v>60</v>
      </c>
      <c r="B3" s="189"/>
      <c r="C3" s="189"/>
      <c r="D3" s="189"/>
      <c r="E3" s="189"/>
      <c r="F3" s="189"/>
      <c r="G3" s="189"/>
    </row>
    <row r="4" spans="1:9" s="88" customFormat="1" ht="12.75" x14ac:dyDescent="0.2">
      <c r="A4" s="189" t="s">
        <v>48</v>
      </c>
      <c r="B4" s="189"/>
      <c r="C4" s="189"/>
      <c r="D4" s="189"/>
      <c r="E4" s="189"/>
      <c r="F4" s="189"/>
      <c r="G4" s="189"/>
    </row>
    <row r="5" spans="1:9" s="88" customFormat="1" ht="12.75" x14ac:dyDescent="0.2">
      <c r="A5" s="113"/>
      <c r="B5" s="114" t="s">
        <v>14</v>
      </c>
      <c r="C5" s="113"/>
      <c r="D5" s="115"/>
      <c r="E5" s="113"/>
      <c r="F5" s="113"/>
    </row>
    <row r="6" spans="1:9" s="84" customFormat="1" ht="9.75" customHeight="1" x14ac:dyDescent="0.25">
      <c r="A6" s="85"/>
      <c r="B6" s="108"/>
      <c r="C6" s="85"/>
      <c r="D6" s="86"/>
      <c r="E6" s="85"/>
      <c r="F6" s="85"/>
      <c r="G6" s="87"/>
    </row>
    <row r="7" spans="1:9" x14ac:dyDescent="0.25">
      <c r="A7" s="88"/>
      <c r="B7" s="88"/>
      <c r="C7" s="188" t="s">
        <v>70</v>
      </c>
      <c r="D7" s="188"/>
      <c r="E7" s="188"/>
      <c r="F7" s="133"/>
      <c r="G7" s="88"/>
      <c r="H7" s="88"/>
      <c r="I7" s="88"/>
    </row>
    <row r="8" spans="1:9" x14ac:dyDescent="0.25">
      <c r="A8" s="89"/>
      <c r="B8" s="90"/>
      <c r="C8" s="133">
        <v>2017</v>
      </c>
      <c r="D8" s="91"/>
      <c r="E8" s="134">
        <v>2016</v>
      </c>
      <c r="F8" s="134"/>
      <c r="G8" s="92"/>
      <c r="H8" s="92"/>
      <c r="I8" s="91"/>
    </row>
    <row r="9" spans="1:9" x14ac:dyDescent="0.25">
      <c r="A9" s="93" t="s">
        <v>51</v>
      </c>
      <c r="B9" s="94"/>
      <c r="C9" s="151">
        <f>'Pg1'!D24</f>
        <v>-64.100000000000009</v>
      </c>
      <c r="D9" s="150"/>
      <c r="E9" s="151">
        <f>'Pg1'!F24</f>
        <v>-72.7</v>
      </c>
      <c r="F9" s="135"/>
      <c r="G9" s="95"/>
      <c r="H9" s="95"/>
      <c r="I9" s="96"/>
    </row>
    <row r="10" spans="1:9" x14ac:dyDescent="0.25">
      <c r="A10" s="97" t="s">
        <v>30</v>
      </c>
      <c r="B10" s="94"/>
      <c r="C10" s="152"/>
      <c r="D10" s="150"/>
      <c r="E10" s="152"/>
      <c r="F10" s="98"/>
      <c r="G10" s="95"/>
      <c r="H10" s="95"/>
      <c r="I10" s="96"/>
    </row>
    <row r="11" spans="1:9" x14ac:dyDescent="0.25">
      <c r="A11" s="93" t="s">
        <v>52</v>
      </c>
      <c r="B11" s="94"/>
      <c r="C11" s="152"/>
      <c r="D11" s="150"/>
      <c r="E11" s="152"/>
      <c r="F11" s="98"/>
      <c r="G11" s="95"/>
      <c r="H11" s="95"/>
      <c r="I11" s="96"/>
    </row>
    <row r="12" spans="1:9" x14ac:dyDescent="0.25">
      <c r="A12" s="97" t="s">
        <v>5</v>
      </c>
      <c r="B12" s="94"/>
      <c r="C12" s="153">
        <f>C25-23</f>
        <v>8.1940000000000026</v>
      </c>
      <c r="D12" s="150"/>
      <c r="E12" s="153">
        <v>6.9</v>
      </c>
      <c r="F12" s="99"/>
      <c r="G12" s="100" t="s">
        <v>53</v>
      </c>
      <c r="H12" s="95"/>
      <c r="I12" s="96"/>
    </row>
    <row r="13" spans="1:9" x14ac:dyDescent="0.25">
      <c r="A13" s="97" t="s">
        <v>6</v>
      </c>
      <c r="B13" s="94"/>
      <c r="C13" s="153">
        <f>C26-60.2</f>
        <v>17.341999999999999</v>
      </c>
      <c r="D13" s="150"/>
      <c r="E13" s="153">
        <v>22.4</v>
      </c>
      <c r="F13" s="99"/>
      <c r="G13" s="101" t="s">
        <v>54</v>
      </c>
      <c r="H13" s="95"/>
      <c r="I13" s="96"/>
    </row>
    <row r="14" spans="1:9" ht="15.75" thickBot="1" x14ac:dyDescent="0.3">
      <c r="A14" s="93" t="s">
        <v>56</v>
      </c>
      <c r="B14" s="94"/>
      <c r="C14" s="154">
        <f>SUM(C9:C13)</f>
        <v>-38.564000000000007</v>
      </c>
      <c r="D14" s="150"/>
      <c r="E14" s="154">
        <f>SUM(E9:E13)</f>
        <v>-43.4</v>
      </c>
      <c r="F14" s="135"/>
      <c r="G14" s="95"/>
      <c r="H14" s="95"/>
      <c r="I14" s="96"/>
    </row>
    <row r="15" spans="1:9" ht="15.75" thickTop="1" x14ac:dyDescent="0.25">
      <c r="A15" s="93"/>
      <c r="B15" s="94"/>
      <c r="C15" s="152"/>
      <c r="D15" s="150"/>
      <c r="E15" s="152"/>
      <c r="F15" s="98"/>
      <c r="G15" s="95"/>
      <c r="H15" s="95"/>
      <c r="I15" s="96"/>
    </row>
    <row r="16" spans="1:9" ht="15" customHeight="1" x14ac:dyDescent="0.25">
      <c r="A16" s="102" t="s">
        <v>57</v>
      </c>
      <c r="B16" s="103"/>
      <c r="C16" s="155">
        <f>'Pg1'!D25</f>
        <v>-1.71</v>
      </c>
      <c r="D16" s="150"/>
      <c r="E16" s="155">
        <f>'Pg1'!F25</f>
        <v>-2.04</v>
      </c>
      <c r="F16" s="104"/>
      <c r="G16" s="95"/>
      <c r="H16" s="95"/>
      <c r="I16" s="105"/>
    </row>
    <row r="17" spans="1:9" ht="15" customHeight="1" x14ac:dyDescent="0.25">
      <c r="A17" s="102" t="s">
        <v>58</v>
      </c>
      <c r="B17" s="103"/>
      <c r="C17" s="156">
        <f>C18-C16</f>
        <v>0.67999999999999994</v>
      </c>
      <c r="D17" s="150"/>
      <c r="E17" s="156">
        <f>E18-E16</f>
        <v>0.82411594849616021</v>
      </c>
      <c r="F17" s="106"/>
      <c r="G17" s="95"/>
      <c r="H17" s="95"/>
      <c r="I17" s="105"/>
    </row>
    <row r="18" spans="1:9" ht="15.75" thickBot="1" x14ac:dyDescent="0.3">
      <c r="A18" s="102" t="s">
        <v>59</v>
      </c>
      <c r="B18" s="103"/>
      <c r="C18" s="157">
        <f>ROUND(C14/'Pg1'!D26*1000*1000,2)</f>
        <v>-1.03</v>
      </c>
      <c r="D18" s="150"/>
      <c r="E18" s="157">
        <f>E14/'Pg1'!F26*1000*1000</f>
        <v>-1.2158840515038398</v>
      </c>
      <c r="F18" s="104"/>
      <c r="G18" s="105" t="s">
        <v>55</v>
      </c>
      <c r="H18" s="95"/>
    </row>
    <row r="19" spans="1:9" ht="15.75" thickTop="1" x14ac:dyDescent="0.25">
      <c r="A19" s="93"/>
      <c r="B19" s="94"/>
      <c r="C19" s="107"/>
      <c r="D19" s="88"/>
      <c r="E19" s="107"/>
      <c r="F19" s="107"/>
      <c r="G19" s="88"/>
    </row>
    <row r="20" spans="1:9" s="84" customFormat="1" x14ac:dyDescent="0.25">
      <c r="A20" s="93"/>
      <c r="B20" s="94"/>
      <c r="C20" s="188" t="s">
        <v>71</v>
      </c>
      <c r="D20" s="188"/>
      <c r="E20" s="188"/>
      <c r="F20" s="107"/>
      <c r="G20" s="88"/>
    </row>
    <row r="21" spans="1:9" x14ac:dyDescent="0.25">
      <c r="A21" s="89"/>
      <c r="B21" s="88"/>
      <c r="C21" s="133">
        <v>2017</v>
      </c>
      <c r="D21" s="91"/>
      <c r="E21" s="134">
        <v>2016</v>
      </c>
      <c r="F21" s="133"/>
      <c r="G21" s="88"/>
    </row>
    <row r="22" spans="1:9" x14ac:dyDescent="0.25">
      <c r="A22" s="93" t="s">
        <v>51</v>
      </c>
      <c r="B22" s="94"/>
      <c r="C22" s="151">
        <v>-292</v>
      </c>
      <c r="D22" s="150"/>
      <c r="E22" s="151">
        <f>'Pg1'!J24</f>
        <v>-276</v>
      </c>
      <c r="F22" s="134"/>
      <c r="G22" s="88"/>
    </row>
    <row r="23" spans="1:9" s="84" customFormat="1" x14ac:dyDescent="0.25">
      <c r="A23" s="97" t="s">
        <v>30</v>
      </c>
      <c r="B23" s="94"/>
      <c r="C23" s="152"/>
      <c r="D23" s="150"/>
      <c r="E23" s="152"/>
      <c r="F23" s="135"/>
      <c r="G23" s="88"/>
    </row>
    <row r="24" spans="1:9" s="84" customFormat="1" x14ac:dyDescent="0.25">
      <c r="A24" s="93" t="s">
        <v>52</v>
      </c>
      <c r="B24" s="94"/>
      <c r="C24" s="152"/>
      <c r="D24" s="150"/>
      <c r="E24" s="152"/>
      <c r="F24" s="98"/>
      <c r="G24" s="88"/>
    </row>
    <row r="25" spans="1:9" s="84" customFormat="1" x14ac:dyDescent="0.25">
      <c r="A25" s="97" t="s">
        <v>5</v>
      </c>
      <c r="B25" s="94"/>
      <c r="C25" s="153">
        <f>23.024+8.17</f>
        <v>31.194000000000003</v>
      </c>
      <c r="D25" s="150"/>
      <c r="E25" s="153">
        <v>26.6</v>
      </c>
      <c r="F25" s="98"/>
      <c r="G25" s="100" t="s">
        <v>53</v>
      </c>
    </row>
    <row r="26" spans="1:9" s="84" customFormat="1" x14ac:dyDescent="0.25">
      <c r="A26" s="97" t="s">
        <v>6</v>
      </c>
      <c r="B26" s="94"/>
      <c r="C26" s="153">
        <f>10.243+67.299</f>
        <v>77.542000000000002</v>
      </c>
      <c r="D26" s="150"/>
      <c r="E26" s="153">
        <v>90.6</v>
      </c>
      <c r="F26" s="99"/>
      <c r="G26" s="101" t="s">
        <v>54</v>
      </c>
    </row>
    <row r="27" spans="1:9" s="84" customFormat="1" ht="15.75" thickBot="1" x14ac:dyDescent="0.3">
      <c r="A27" s="93" t="s">
        <v>56</v>
      </c>
      <c r="B27" s="94"/>
      <c r="C27" s="154">
        <f>SUM(C22:C26)</f>
        <v>-183.26399999999998</v>
      </c>
      <c r="D27" s="150"/>
      <c r="E27" s="154">
        <f>SUM(E22:E26)</f>
        <v>-158.80000000000001</v>
      </c>
      <c r="F27" s="99"/>
    </row>
    <row r="28" spans="1:9" s="84" customFormat="1" ht="15.75" thickTop="1" x14ac:dyDescent="0.25">
      <c r="A28" s="93"/>
      <c r="B28" s="94"/>
      <c r="C28" s="152"/>
      <c r="D28" s="150"/>
      <c r="E28" s="152"/>
      <c r="F28" s="135"/>
      <c r="G28" s="88"/>
    </row>
    <row r="29" spans="1:9" s="84" customFormat="1" x14ac:dyDescent="0.25">
      <c r="A29" s="102" t="s">
        <v>57</v>
      </c>
      <c r="B29" s="94"/>
      <c r="C29" s="155">
        <f>'Pg1'!H25</f>
        <v>-7.85</v>
      </c>
      <c r="D29" s="150"/>
      <c r="E29" s="155">
        <f>'Pg1'!J25</f>
        <v>-8.2899999999999991</v>
      </c>
      <c r="F29" s="98"/>
      <c r="G29" s="88"/>
    </row>
    <row r="30" spans="1:9" s="84" customFormat="1" x14ac:dyDescent="0.25">
      <c r="A30" s="102" t="s">
        <v>58</v>
      </c>
      <c r="B30" s="94"/>
      <c r="C30" s="156">
        <f>C31-C29</f>
        <v>2.92</v>
      </c>
      <c r="D30" s="150"/>
      <c r="E30" s="156">
        <f>E31-E29</f>
        <v>3.5199999999999996</v>
      </c>
      <c r="F30" s="104"/>
      <c r="G30" s="88"/>
    </row>
    <row r="31" spans="1:9" s="84" customFormat="1" ht="15.75" thickBot="1" x14ac:dyDescent="0.3">
      <c r="A31" s="102" t="s">
        <v>59</v>
      </c>
      <c r="B31" s="94"/>
      <c r="C31" s="157">
        <f>ROUND(C27/'Pg1'!H26*1000*1000,2)</f>
        <v>-4.93</v>
      </c>
      <c r="D31" s="150"/>
      <c r="E31" s="157">
        <f>ROUND(E27/'Pg1'!J26*1000*1000,2)</f>
        <v>-4.7699999999999996</v>
      </c>
      <c r="F31" s="106"/>
      <c r="G31" s="105" t="s">
        <v>66</v>
      </c>
    </row>
    <row r="32" spans="1:9" s="84" customFormat="1" ht="15.75" thickTop="1" x14ac:dyDescent="0.25">
      <c r="A32" s="93"/>
      <c r="B32" s="94"/>
      <c r="C32" s="107"/>
      <c r="D32" s="88"/>
      <c r="E32" s="107"/>
      <c r="F32" s="104"/>
      <c r="G32" s="88"/>
    </row>
    <row r="33" spans="1:8" s="84" customFormat="1" ht="15" customHeight="1" x14ac:dyDescent="0.25">
      <c r="A33" s="190" t="s">
        <v>64</v>
      </c>
      <c r="B33" s="190"/>
      <c r="C33" s="190"/>
      <c r="D33" s="190"/>
      <c r="E33" s="190"/>
      <c r="F33" s="190"/>
      <c r="G33" s="190"/>
    </row>
    <row r="34" spans="1:8" ht="15" customHeight="1" x14ac:dyDescent="0.25">
      <c r="A34" s="190" t="s">
        <v>65</v>
      </c>
      <c r="B34" s="190"/>
      <c r="C34" s="190"/>
      <c r="D34" s="190"/>
      <c r="E34" s="190"/>
      <c r="F34" s="190"/>
      <c r="G34" s="190"/>
      <c r="H34" s="132"/>
    </row>
    <row r="35" spans="1:8" ht="15" customHeight="1" x14ac:dyDescent="0.25">
      <c r="A35" s="187" t="s">
        <v>80</v>
      </c>
      <c r="B35" s="187"/>
      <c r="C35" s="187"/>
      <c r="D35" s="187"/>
      <c r="E35" s="187"/>
      <c r="F35" s="187"/>
      <c r="G35" s="187"/>
      <c r="H35" s="132"/>
    </row>
    <row r="36" spans="1:8" ht="15" customHeight="1" x14ac:dyDescent="0.25">
      <c r="A36" s="186" t="s">
        <v>78</v>
      </c>
      <c r="B36" s="186"/>
      <c r="C36" s="186"/>
      <c r="D36" s="186"/>
      <c r="E36" s="186"/>
      <c r="F36" s="186"/>
      <c r="G36" s="186"/>
      <c r="H36" s="132"/>
    </row>
    <row r="37" spans="1:8" ht="15" customHeight="1" x14ac:dyDescent="0.25">
      <c r="A37" s="187" t="s">
        <v>81</v>
      </c>
      <c r="B37" s="187"/>
      <c r="C37" s="187"/>
      <c r="D37" s="187"/>
      <c r="E37" s="187"/>
      <c r="F37" s="187"/>
      <c r="G37" s="187"/>
      <c r="H37" s="132"/>
    </row>
    <row r="38" spans="1:8" ht="15" customHeight="1" x14ac:dyDescent="0.25">
      <c r="A38" s="185" t="s">
        <v>79</v>
      </c>
      <c r="B38" s="185"/>
      <c r="C38" s="185"/>
      <c r="D38" s="185"/>
      <c r="E38" s="185"/>
      <c r="F38" s="185"/>
      <c r="G38" s="185"/>
      <c r="H38" s="131"/>
    </row>
    <row r="39" spans="1:8" x14ac:dyDescent="0.25">
      <c r="A39" s="84"/>
      <c r="B39" s="84"/>
      <c r="C39" s="84"/>
      <c r="D39" s="84"/>
      <c r="E39" s="84"/>
      <c r="H39" s="84"/>
    </row>
  </sheetData>
  <mergeCells count="12">
    <mergeCell ref="A38:G38"/>
    <mergeCell ref="A36:G36"/>
    <mergeCell ref="A37:G37"/>
    <mergeCell ref="C20:E20"/>
    <mergeCell ref="A1:G1"/>
    <mergeCell ref="A35:G35"/>
    <mergeCell ref="A33:G33"/>
    <mergeCell ref="A34:G34"/>
    <mergeCell ref="A2:G2"/>
    <mergeCell ref="A4:G4"/>
    <mergeCell ref="C7:E7"/>
    <mergeCell ref="A3:G3"/>
  </mergeCells>
  <printOptions horizontalCentered="1" verticalCentered="1"/>
  <pageMargins left="0.7" right="0.7" top="0.75" bottom="0.75" header="0.3" footer="0.3"/>
  <pageSetup scale="99" orientation="portrait" r:id="rId1"/>
  <ignoredErrors>
    <ignoredError sqref="G12:G19 G20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Pg1</vt:lpstr>
      <vt:lpstr>Sheet1</vt:lpstr>
      <vt:lpstr>Pg2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2018-02-21T22:27:24Z</cp:lastPrinted>
  <dcterms:created xsi:type="dcterms:W3CDTF">2012-08-09T16:44:43Z</dcterms:created>
  <dcterms:modified xsi:type="dcterms:W3CDTF">2018-03-01T14:39:25Z</dcterms:modified>
</cp:coreProperties>
</file>